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autoCompressPictures="0"/>
  <mc:AlternateContent xmlns:mc="http://schemas.openxmlformats.org/markup-compatibility/2006">
    <mc:Choice Requires="x15">
      <x15ac:absPath xmlns:x15ac="http://schemas.microsoft.com/office/spreadsheetml/2010/11/ac" url="C:\Users\AlexandrV\Desktop\"/>
    </mc:Choice>
  </mc:AlternateContent>
  <xr:revisionPtr revIDLastSave="0" documentId="13_ncr:1_{678EC637-B733-49EB-AE1A-C291C4C7ED1E}" xr6:coauthVersionLast="47" xr6:coauthVersionMax="47" xr10:uidLastSave="{00000000-0000-0000-0000-000000000000}"/>
  <bookViews>
    <workbookView xWindow="-108" yWindow="-108" windowWidth="30936" windowHeight="16896" xr2:uid="{00000000-000D-0000-FFFF-FFFF00000000}"/>
  </bookViews>
  <sheets>
    <sheet name="INPUT" sheetId="2" r:id="rId1"/>
    <sheet name="brackets_small" sheetId="5" r:id="rId2"/>
    <sheet name="brackets_big" sheetId="7" r:id="rId3"/>
    <sheet name="QualResult" sheetId="6" r:id="rId4"/>
    <sheet name="How_to_use" sheetId="8" r:id="rId5"/>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116" i="7" l="1"/>
  <c r="B78" i="7"/>
  <c r="B40" i="7"/>
  <c r="R40" i="5"/>
  <c r="B40" i="5"/>
  <c r="C18" i="2" l="1"/>
  <c r="AE56" i="5"/>
  <c r="O56" i="5"/>
  <c r="AE55" i="5"/>
  <c r="O18" i="5"/>
  <c r="O131" i="7"/>
  <c r="O93" i="7"/>
  <c r="O132" i="7"/>
  <c r="O94" i="7"/>
  <c r="O56" i="7"/>
  <c r="O55" i="7"/>
  <c r="O17" i="7"/>
  <c r="C23" i="2"/>
  <c r="C22" i="2"/>
  <c r="C21" i="2"/>
  <c r="C20" i="2"/>
  <c r="B2" i="7"/>
  <c r="R2" i="5"/>
  <c r="B2" i="5"/>
  <c r="B3" i="5"/>
  <c r="E118" i="7"/>
  <c r="K131" i="7" s="1"/>
  <c r="E80" i="7"/>
  <c r="K93" i="7" s="1"/>
  <c r="B117" i="7"/>
  <c r="B79" i="7"/>
  <c r="E42" i="7"/>
  <c r="K55" i="7" s="1"/>
  <c r="E4" i="7"/>
  <c r="O4" i="7" s="1"/>
  <c r="J30" i="7" s="1"/>
  <c r="B41" i="7"/>
  <c r="B3" i="7"/>
  <c r="V2" i="6"/>
  <c r="O2" i="6"/>
  <c r="H2" i="6"/>
  <c r="A2" i="6"/>
  <c r="U42" i="5"/>
  <c r="AE42" i="5" s="1"/>
  <c r="R58" i="5" s="1"/>
  <c r="E42" i="5"/>
  <c r="O42" i="5" s="1"/>
  <c r="K52" i="5" s="1"/>
  <c r="O55" i="5" s="1"/>
  <c r="U4" i="5"/>
  <c r="AE4" i="5" s="1"/>
  <c r="E4" i="5"/>
  <c r="K17" i="5" s="1"/>
  <c r="B20" i="2"/>
  <c r="R41" i="5"/>
  <c r="B41" i="5"/>
  <c r="R3" i="5"/>
  <c r="J15" i="7" l="1"/>
  <c r="K53" i="5"/>
  <c r="J14" i="7"/>
  <c r="AA14" i="5"/>
  <c r="AE17" i="5" s="1"/>
  <c r="AA30" i="5"/>
  <c r="AE23" i="5" s="1"/>
  <c r="O60" i="5"/>
  <c r="AA52" i="5"/>
  <c r="K15" i="7"/>
  <c r="AA31" i="5"/>
  <c r="AE18" i="5" s="1"/>
  <c r="AA53" i="5"/>
  <c r="K14" i="7"/>
  <c r="AE22" i="5"/>
  <c r="K68" i="5"/>
  <c r="O61" i="5" s="1"/>
  <c r="AE60" i="5"/>
  <c r="K30" i="7"/>
  <c r="K69" i="5"/>
  <c r="AE61" i="5"/>
  <c r="K31" i="7"/>
  <c r="O18" i="7" s="1"/>
  <c r="AA68" i="5"/>
  <c r="AA69" i="5"/>
  <c r="S58" i="5"/>
  <c r="O42" i="7"/>
  <c r="F35" i="7"/>
  <c r="G35" i="7" s="1"/>
  <c r="F27" i="7"/>
  <c r="G27" i="7" s="1"/>
  <c r="F19" i="7"/>
  <c r="G19" i="7" s="1"/>
  <c r="B8" i="7"/>
  <c r="C8" i="7" s="1"/>
  <c r="B29" i="7"/>
  <c r="C29" i="7" s="1"/>
  <c r="N22" i="7"/>
  <c r="F10" i="7"/>
  <c r="G10" i="7" s="1"/>
  <c r="B32" i="7"/>
  <c r="C32" i="7" s="1"/>
  <c r="B21" i="7"/>
  <c r="C21" i="7" s="1"/>
  <c r="B12" i="7"/>
  <c r="C12" i="7" s="1"/>
  <c r="B36" i="7"/>
  <c r="C36" i="7" s="1"/>
  <c r="B33" i="7"/>
  <c r="C33" i="7" s="1"/>
  <c r="B28" i="7"/>
  <c r="C28" i="7" s="1"/>
  <c r="B25" i="7"/>
  <c r="C25" i="7" s="1"/>
  <c r="B20" i="7"/>
  <c r="C20" i="7" s="1"/>
  <c r="B16" i="7"/>
  <c r="C16" i="7" s="1"/>
  <c r="B13" i="7"/>
  <c r="C13" i="7" s="1"/>
  <c r="B37" i="7"/>
  <c r="C37" i="7" s="1"/>
  <c r="J31" i="7"/>
  <c r="N23" i="7"/>
  <c r="F11" i="7"/>
  <c r="G11" i="7" s="1"/>
  <c r="B9" i="7"/>
  <c r="C9" i="7" s="1"/>
  <c r="F34" i="7"/>
  <c r="G34" i="7" s="1"/>
  <c r="F26" i="7"/>
  <c r="G26" i="7" s="1"/>
  <c r="F18" i="7"/>
  <c r="G18" i="7" s="1"/>
  <c r="B17" i="7"/>
  <c r="C17" i="7" s="1"/>
  <c r="C6" i="7"/>
  <c r="C7" i="7" s="1"/>
  <c r="C11" i="7" s="1"/>
  <c r="C15" i="7" s="1"/>
  <c r="C19" i="7" s="1"/>
  <c r="C23" i="7" s="1"/>
  <c r="C27" i="7" s="1"/>
  <c r="C31" i="7" s="1"/>
  <c r="C35" i="7" s="1"/>
  <c r="B24" i="7"/>
  <c r="C24" i="7" s="1"/>
  <c r="O80" i="7"/>
  <c r="O118" i="7"/>
  <c r="K17" i="7"/>
  <c r="O4" i="5"/>
  <c r="V56" i="5"/>
  <c r="W56" i="5" s="1"/>
  <c r="V57" i="5"/>
  <c r="W57" i="5" s="1"/>
  <c r="V64" i="5"/>
  <c r="W64" i="5" s="1"/>
  <c r="V65" i="5"/>
  <c r="W65" i="5" s="1"/>
  <c r="V72" i="5"/>
  <c r="W72" i="5" s="1"/>
  <c r="V73" i="5"/>
  <c r="W73" i="5" s="1"/>
  <c r="AA17" i="5"/>
  <c r="K2" i="6" s="1"/>
  <c r="K55" i="5"/>
  <c r="R2" i="6" s="1"/>
  <c r="AA55" i="5"/>
  <c r="Y2" i="6" s="1"/>
  <c r="C2" i="6"/>
  <c r="B74" i="5"/>
  <c r="C74" i="5" s="1"/>
  <c r="R36" i="5"/>
  <c r="S36" i="5" s="1"/>
  <c r="B55" i="5"/>
  <c r="C55" i="5" s="1"/>
  <c r="B59" i="5"/>
  <c r="C59" i="5" s="1"/>
  <c r="B63" i="5"/>
  <c r="C63" i="5" s="1"/>
  <c r="B47" i="5"/>
  <c r="C47" i="5" s="1"/>
  <c r="B51" i="5"/>
  <c r="C51" i="5" s="1"/>
  <c r="R47" i="5"/>
  <c r="S47" i="5" s="1"/>
  <c r="R51" i="5"/>
  <c r="S51" i="5" s="1"/>
  <c r="R55" i="5"/>
  <c r="S55" i="5" s="1"/>
  <c r="B67" i="5"/>
  <c r="C67" i="5" s="1"/>
  <c r="B71" i="5"/>
  <c r="C71" i="5" s="1"/>
  <c r="R59" i="5"/>
  <c r="S59" i="5" s="1"/>
  <c r="B75" i="5"/>
  <c r="C75" i="5" s="1"/>
  <c r="R74" i="5"/>
  <c r="S74" i="5" s="1"/>
  <c r="R66" i="5"/>
  <c r="S66" i="5" s="1"/>
  <c r="B54" i="5"/>
  <c r="C54" i="5" s="1"/>
  <c r="B58" i="5"/>
  <c r="C58" i="5" s="1"/>
  <c r="R75" i="5"/>
  <c r="S75" i="5" s="1"/>
  <c r="R62" i="5"/>
  <c r="S62" i="5" s="1"/>
  <c r="R70" i="5"/>
  <c r="S70" i="5" s="1"/>
  <c r="B46" i="5"/>
  <c r="C46" i="5" s="1"/>
  <c r="B50" i="5"/>
  <c r="C50" i="5" s="1"/>
  <c r="R63" i="5"/>
  <c r="S63" i="5" s="1"/>
  <c r="R67" i="5"/>
  <c r="S67" i="5" s="1"/>
  <c r="R71" i="5"/>
  <c r="S71" i="5" s="1"/>
  <c r="R46" i="5"/>
  <c r="S46" i="5" s="1"/>
  <c r="R50" i="5"/>
  <c r="S50" i="5" s="1"/>
  <c r="B62" i="5"/>
  <c r="C62" i="5" s="1"/>
  <c r="B66" i="5"/>
  <c r="C66" i="5" s="1"/>
  <c r="R54" i="5"/>
  <c r="S54" i="5" s="1"/>
  <c r="B70" i="5"/>
  <c r="C70" i="5" s="1"/>
  <c r="J52" i="5"/>
  <c r="Z52" i="5"/>
  <c r="Z69" i="5"/>
  <c r="AD60" i="5"/>
  <c r="J53" i="5"/>
  <c r="J68" i="5"/>
  <c r="J69" i="5"/>
  <c r="Z53" i="5"/>
  <c r="AD61" i="5"/>
  <c r="Z68" i="5"/>
  <c r="N60" i="5"/>
  <c r="N61" i="5"/>
  <c r="F73" i="5"/>
  <c r="G73" i="5" s="1"/>
  <c r="F48" i="5"/>
  <c r="G48" i="5" s="1"/>
  <c r="V48" i="5"/>
  <c r="W48" i="5" s="1"/>
  <c r="F49" i="5"/>
  <c r="G49" i="5" s="1"/>
  <c r="V49" i="5"/>
  <c r="W49" i="5" s="1"/>
  <c r="F56" i="5"/>
  <c r="G56" i="5" s="1"/>
  <c r="F57" i="5"/>
  <c r="G57" i="5" s="1"/>
  <c r="F64" i="5"/>
  <c r="G64" i="5" s="1"/>
  <c r="F65" i="5"/>
  <c r="G65" i="5" s="1"/>
  <c r="F72" i="5"/>
  <c r="G72" i="5" s="1"/>
  <c r="O23" i="7" l="1"/>
  <c r="O22" i="7"/>
  <c r="O137" i="7"/>
  <c r="O136" i="7"/>
  <c r="K145" i="7"/>
  <c r="K144" i="7"/>
  <c r="K129" i="7"/>
  <c r="K128" i="7"/>
  <c r="K107" i="7"/>
  <c r="K106" i="7"/>
  <c r="K91" i="7"/>
  <c r="K90" i="7"/>
  <c r="O98" i="7"/>
  <c r="O99" i="7"/>
  <c r="K15" i="5"/>
  <c r="O23" i="5"/>
  <c r="K31" i="5"/>
  <c r="K30" i="5"/>
  <c r="K53" i="7"/>
  <c r="K52" i="7"/>
  <c r="O61" i="7"/>
  <c r="O60" i="7"/>
  <c r="K69" i="7"/>
  <c r="K68" i="7"/>
  <c r="C63" i="7"/>
  <c r="C54" i="7"/>
  <c r="C58" i="7"/>
  <c r="F56" i="7"/>
  <c r="G56" i="7" s="1"/>
  <c r="J52" i="7"/>
  <c r="F57" i="7"/>
  <c r="G57" i="7" s="1"/>
  <c r="B67" i="7"/>
  <c r="C67" i="7" s="1"/>
  <c r="B59" i="7"/>
  <c r="C59" i="7" s="1"/>
  <c r="C44" i="7"/>
  <c r="C45" i="7" s="1"/>
  <c r="C49" i="7" s="1"/>
  <c r="C53" i="7" s="1"/>
  <c r="C57" i="7" s="1"/>
  <c r="C61" i="7" s="1"/>
  <c r="C65" i="7" s="1"/>
  <c r="C69" i="7" s="1"/>
  <c r="C73" i="7" s="1"/>
  <c r="J69" i="7"/>
  <c r="B62" i="7"/>
  <c r="C62" i="7" s="1"/>
  <c r="B55" i="7"/>
  <c r="C55" i="7" s="1"/>
  <c r="F73" i="7"/>
  <c r="G73" i="7" s="1"/>
  <c r="B74" i="7"/>
  <c r="C74" i="7" s="1"/>
  <c r="B46" i="7"/>
  <c r="C46" i="7" s="1"/>
  <c r="F65" i="7"/>
  <c r="G65" i="7" s="1"/>
  <c r="N60" i="7"/>
  <c r="B54" i="7"/>
  <c r="B66" i="7"/>
  <c r="C66" i="7" s="1"/>
  <c r="J68" i="7"/>
  <c r="B47" i="7"/>
  <c r="C47" i="7" s="1"/>
  <c r="J53" i="7"/>
  <c r="B50" i="7"/>
  <c r="C50" i="7" s="1"/>
  <c r="B71" i="7"/>
  <c r="C71" i="7" s="1"/>
  <c r="B51" i="7"/>
  <c r="C51" i="7" s="1"/>
  <c r="N61" i="7"/>
  <c r="B58" i="7"/>
  <c r="F72" i="7"/>
  <c r="G72" i="7" s="1"/>
  <c r="B75" i="7"/>
  <c r="C75" i="7" s="1"/>
  <c r="B63" i="7"/>
  <c r="F49" i="7"/>
  <c r="G49" i="7" s="1"/>
  <c r="F64" i="7"/>
  <c r="G64" i="7" s="1"/>
  <c r="B70" i="7"/>
  <c r="C70" i="7" s="1"/>
  <c r="F48" i="7"/>
  <c r="G48" i="7" s="1"/>
  <c r="B143" i="7"/>
  <c r="C143" i="7" s="1"/>
  <c r="B135" i="7"/>
  <c r="C135" i="7" s="1"/>
  <c r="B123" i="7"/>
  <c r="C123" i="7" s="1"/>
  <c r="B151" i="7"/>
  <c r="C151" i="7" s="1"/>
  <c r="F149" i="7"/>
  <c r="G149" i="7" s="1"/>
  <c r="B146" i="7"/>
  <c r="C146" i="7" s="1"/>
  <c r="F141" i="7"/>
  <c r="G141" i="7" s="1"/>
  <c r="B138" i="7"/>
  <c r="C138" i="7" s="1"/>
  <c r="F133" i="7"/>
  <c r="G133" i="7" s="1"/>
  <c r="J129" i="7"/>
  <c r="B126" i="7"/>
  <c r="C126" i="7" s="1"/>
  <c r="J144" i="7"/>
  <c r="N136" i="7"/>
  <c r="F124" i="7"/>
  <c r="G124" i="7" s="1"/>
  <c r="B147" i="7"/>
  <c r="C147" i="7" s="1"/>
  <c r="B139" i="7"/>
  <c r="C139" i="7" s="1"/>
  <c r="B130" i="7"/>
  <c r="C130" i="7" s="1"/>
  <c r="B127" i="7"/>
  <c r="C127" i="7" s="1"/>
  <c r="F148" i="7"/>
  <c r="G148" i="7" s="1"/>
  <c r="J128" i="7"/>
  <c r="B150" i="7"/>
  <c r="C150" i="7" s="1"/>
  <c r="J145" i="7"/>
  <c r="B142" i="7"/>
  <c r="C142" i="7" s="1"/>
  <c r="N137" i="7"/>
  <c r="B134" i="7"/>
  <c r="C134" i="7" s="1"/>
  <c r="B131" i="7"/>
  <c r="C131" i="7" s="1"/>
  <c r="F125" i="7"/>
  <c r="G125" i="7" s="1"/>
  <c r="B122" i="7"/>
  <c r="C122" i="7" s="1"/>
  <c r="F140" i="7"/>
  <c r="G140" i="7" s="1"/>
  <c r="F132" i="7"/>
  <c r="G132" i="7" s="1"/>
  <c r="J107" i="7"/>
  <c r="N99" i="7"/>
  <c r="F87" i="7"/>
  <c r="G87" i="7" s="1"/>
  <c r="B101" i="7"/>
  <c r="C101" i="7" s="1"/>
  <c r="F110" i="7"/>
  <c r="G110" i="7" s="1"/>
  <c r="F102" i="7"/>
  <c r="G102" i="7" s="1"/>
  <c r="F94" i="7"/>
  <c r="G94" i="7" s="1"/>
  <c r="B93" i="7"/>
  <c r="C93" i="7" s="1"/>
  <c r="J90" i="7"/>
  <c r="B92" i="7"/>
  <c r="C92" i="7" s="1"/>
  <c r="B84" i="7"/>
  <c r="C84" i="7" s="1"/>
  <c r="B109" i="7"/>
  <c r="C109" i="7" s="1"/>
  <c r="B113" i="7"/>
  <c r="C113" i="7" s="1"/>
  <c r="B108" i="7"/>
  <c r="C108" i="7" s="1"/>
  <c r="B105" i="7"/>
  <c r="C105" i="7" s="1"/>
  <c r="B100" i="7"/>
  <c r="C100" i="7" s="1"/>
  <c r="B97" i="7"/>
  <c r="C97" i="7" s="1"/>
  <c r="B88" i="7"/>
  <c r="C88" i="7" s="1"/>
  <c r="B85" i="7"/>
  <c r="C85" i="7" s="1"/>
  <c r="F111" i="7"/>
  <c r="G111" i="7" s="1"/>
  <c r="F103" i="7"/>
  <c r="G103" i="7" s="1"/>
  <c r="F95" i="7"/>
  <c r="G95" i="7" s="1"/>
  <c r="J91" i="7"/>
  <c r="J106" i="7"/>
  <c r="N98" i="7"/>
  <c r="F86" i="7"/>
  <c r="G86" i="7" s="1"/>
  <c r="B112" i="7"/>
  <c r="C112" i="7" s="1"/>
  <c r="B104" i="7"/>
  <c r="C104" i="7" s="1"/>
  <c r="B96" i="7"/>
  <c r="C96" i="7" s="1"/>
  <c r="B89" i="7"/>
  <c r="C89" i="7" s="1"/>
  <c r="C6" i="5"/>
  <c r="C7" i="5" s="1"/>
  <c r="C11" i="5" s="1"/>
  <c r="C15" i="5" s="1"/>
  <c r="C19" i="5" s="1"/>
  <c r="C23" i="5" s="1"/>
  <c r="C27" i="5" s="1"/>
  <c r="C31" i="5" s="1"/>
  <c r="C35" i="5" s="1"/>
  <c r="V11" i="5"/>
  <c r="W11" i="5" s="1"/>
  <c r="V19" i="5"/>
  <c r="W19" i="5" s="1"/>
  <c r="AA15" i="5" s="1"/>
  <c r="V35" i="5"/>
  <c r="W35" i="5" s="1"/>
  <c r="Z31" i="5"/>
  <c r="V18" i="5"/>
  <c r="W18" i="5" s="1"/>
  <c r="V34" i="5"/>
  <c r="W34" i="5" s="1"/>
  <c r="V26" i="5"/>
  <c r="W26" i="5" s="1"/>
  <c r="F11" i="5"/>
  <c r="G11" i="5" s="1"/>
  <c r="K14" i="5" s="1"/>
  <c r="O17" i="5" s="1"/>
  <c r="F27" i="5"/>
  <c r="G27" i="5" s="1"/>
  <c r="J14" i="5"/>
  <c r="J30" i="5"/>
  <c r="F10" i="5"/>
  <c r="G10" i="5" s="1"/>
  <c r="N23" i="5"/>
  <c r="F18" i="5"/>
  <c r="G18" i="5" s="1"/>
  <c r="F34" i="5"/>
  <c r="G34" i="5" s="1"/>
  <c r="B21" i="5"/>
  <c r="C21" i="5" s="1"/>
  <c r="R25" i="5"/>
  <c r="S25" i="5" s="1"/>
  <c r="V27" i="5"/>
  <c r="W27" i="5" s="1"/>
  <c r="AD23" i="5"/>
  <c r="R24" i="5"/>
  <c r="S24" i="5" s="1"/>
  <c r="R29" i="5"/>
  <c r="S29" i="5" s="1"/>
  <c r="R33" i="5"/>
  <c r="S33" i="5" s="1"/>
  <c r="R20" i="5"/>
  <c r="S20" i="5" s="1"/>
  <c r="Z14" i="5"/>
  <c r="V10" i="5"/>
  <c r="W10" i="5" s="1"/>
  <c r="R16" i="5"/>
  <c r="S16" i="5" s="1"/>
  <c r="R8" i="5"/>
  <c r="S8" i="5" s="1"/>
  <c r="R28" i="5"/>
  <c r="S28" i="5" s="1"/>
  <c r="J31" i="5"/>
  <c r="R9" i="5"/>
  <c r="S9" i="5" s="1"/>
  <c r="R32" i="5"/>
  <c r="S32" i="5" s="1"/>
  <c r="R37" i="5"/>
  <c r="S37" i="5" s="1"/>
  <c r="Z30" i="5"/>
  <c r="AD22" i="5"/>
  <c r="R21" i="5"/>
  <c r="S21" i="5" s="1"/>
  <c r="R17" i="5"/>
  <c r="S17" i="5" s="1"/>
  <c r="R12" i="5"/>
  <c r="S12" i="5" s="1"/>
  <c r="R13" i="5"/>
  <c r="S13" i="5" s="1"/>
  <c r="Z15" i="5"/>
  <c r="B12" i="5"/>
  <c r="C12" i="5" s="1"/>
  <c r="B28" i="5"/>
  <c r="C28" i="5" s="1"/>
  <c r="J15" i="5"/>
  <c r="B32" i="5"/>
  <c r="C32" i="5" s="1"/>
  <c r="F35" i="5"/>
  <c r="G35" i="5" s="1"/>
  <c r="B16" i="5"/>
  <c r="C16" i="5" s="1"/>
  <c r="F19" i="5"/>
  <c r="G19" i="5" s="1"/>
  <c r="B25" i="5"/>
  <c r="C25" i="5" s="1"/>
  <c r="B37" i="5"/>
  <c r="C37" i="5" s="1"/>
  <c r="B9" i="5"/>
  <c r="C9" i="5" s="1"/>
  <c r="B33" i="5"/>
  <c r="C33" i="5" s="1"/>
  <c r="B36" i="5"/>
  <c r="C36" i="5" s="1"/>
  <c r="N22" i="5"/>
  <c r="B24" i="5"/>
  <c r="C24" i="5" s="1"/>
  <c r="B29" i="5"/>
  <c r="C29" i="5" s="1"/>
  <c r="F26" i="5"/>
  <c r="G26" i="5" s="1"/>
  <c r="B8" i="5"/>
  <c r="C8" i="5" s="1"/>
  <c r="B20" i="5"/>
  <c r="C20" i="5" s="1"/>
  <c r="B17" i="5"/>
  <c r="C17" i="5" s="1"/>
  <c r="B13" i="5"/>
  <c r="C13" i="5" s="1"/>
  <c r="O22" i="5" l="1"/>
  <c r="C82" i="7"/>
  <c r="S6" i="5"/>
  <c r="S7" i="5" s="1"/>
  <c r="S11" i="5" s="1"/>
  <c r="S15" i="5" s="1"/>
  <c r="S19" i="5" s="1"/>
  <c r="S23" i="5" s="1"/>
  <c r="S27" i="5" s="1"/>
  <c r="S31" i="5" s="1"/>
  <c r="S35" i="5" s="1"/>
  <c r="C44" i="5" s="1"/>
  <c r="C45" i="5" s="1"/>
  <c r="C49" i="5" s="1"/>
  <c r="C53" i="5" s="1"/>
  <c r="C57" i="5" s="1"/>
  <c r="C61" i="5" s="1"/>
  <c r="C65" i="5" s="1"/>
  <c r="C69" i="5" s="1"/>
  <c r="C73" i="5" s="1"/>
  <c r="C83" i="7" l="1"/>
  <c r="C87" i="7" s="1"/>
  <c r="C91" i="7" s="1"/>
  <c r="C95" i="7" s="1"/>
  <c r="C99" i="7" s="1"/>
  <c r="C103" i="7" s="1"/>
  <c r="C107" i="7" s="1"/>
  <c r="C111" i="7" s="1"/>
  <c r="C120" i="7" s="1"/>
  <c r="S44" i="5"/>
  <c r="C121" i="7" l="1"/>
  <c r="C125" i="7" s="1"/>
  <c r="C129" i="7" s="1"/>
  <c r="C133" i="7" s="1"/>
  <c r="C137" i="7" s="1"/>
  <c r="C141" i="7" s="1"/>
  <c r="C145" i="7" s="1"/>
  <c r="C149" i="7" s="1"/>
  <c r="G6" i="7" s="1"/>
  <c r="G9" i="7" s="1"/>
  <c r="G17" i="7" s="1"/>
  <c r="G25" i="7" s="1"/>
  <c r="G33" i="7" s="1"/>
  <c r="G44" i="7" s="1"/>
  <c r="S45" i="5"/>
  <c r="S49" i="5" s="1"/>
  <c r="S53" i="5" s="1"/>
  <c r="S57" i="5" s="1"/>
  <c r="S61" i="5" s="1"/>
  <c r="S65" i="5" s="1"/>
  <c r="S69" i="5" s="1"/>
  <c r="S73" i="5" s="1"/>
  <c r="G6" i="5" s="1"/>
  <c r="G47" i="7" l="1"/>
  <c r="G55" i="7" s="1"/>
  <c r="G63" i="7" s="1"/>
  <c r="G71" i="7" s="1"/>
  <c r="G82" i="7" s="1"/>
  <c r="G85" i="7" s="1"/>
  <c r="G93" i="7" s="1"/>
  <c r="G101" i="7" s="1"/>
  <c r="G109" i="7" s="1"/>
  <c r="G9" i="5"/>
  <c r="G17" i="5" s="1"/>
  <c r="G25" i="5" s="1"/>
  <c r="G33" i="5" s="1"/>
  <c r="W6" i="5" s="1"/>
  <c r="G120" i="7" l="1"/>
  <c r="W9" i="5"/>
  <c r="W17" i="5" s="1"/>
  <c r="W25" i="5" s="1"/>
  <c r="W33" i="5" s="1"/>
  <c r="G44" i="5" s="1"/>
  <c r="G123" i="7" l="1"/>
  <c r="G131" i="7" s="1"/>
  <c r="G139" i="7" s="1"/>
  <c r="G147" i="7" s="1"/>
  <c r="K6" i="7" s="1"/>
  <c r="G47" i="5"/>
  <c r="G55" i="5" s="1"/>
  <c r="K13" i="7" l="1"/>
  <c r="K29" i="7" s="1"/>
  <c r="K44" i="7" s="1"/>
  <c r="K51" i="7" s="1"/>
  <c r="K67" i="7" s="1"/>
  <c r="K82" i="7" s="1"/>
  <c r="G63" i="5"/>
  <c r="G71" i="5" s="1"/>
  <c r="W44" i="5" s="1"/>
  <c r="B21" i="2" s="1"/>
  <c r="K89" i="7" l="1"/>
  <c r="K105" i="7" s="1"/>
  <c r="K120" i="7" s="1"/>
  <c r="W47" i="5"/>
  <c r="W55" i="5" s="1"/>
  <c r="W63" i="5" s="1"/>
  <c r="W71" i="5" s="1"/>
  <c r="K6" i="5" s="1"/>
  <c r="K127" i="7" l="1"/>
  <c r="K143" i="7" s="1"/>
  <c r="O6" i="7" s="1"/>
  <c r="K13" i="5"/>
  <c r="K29" i="5" s="1"/>
  <c r="AA6" i="5" s="1"/>
  <c r="O16" i="7" l="1"/>
  <c r="O21" i="7" s="1"/>
  <c r="O44" i="7" s="1"/>
  <c r="AA13" i="5"/>
  <c r="AA29" i="5" s="1"/>
  <c r="K44" i="5" s="1"/>
  <c r="O54" i="7" l="1"/>
  <c r="O59" i="7" s="1"/>
  <c r="O82" i="7" s="1"/>
  <c r="K51" i="5"/>
  <c r="K67" i="5" s="1"/>
  <c r="AA44" i="5" s="1"/>
  <c r="AA51" i="5" s="1"/>
  <c r="AA67" i="5" s="1"/>
  <c r="O6" i="5" l="1"/>
  <c r="O16" i="5" s="1"/>
  <c r="O92" i="7"/>
  <c r="O97" i="7" s="1"/>
  <c r="O120" i="7" s="1"/>
  <c r="B22" i="2"/>
  <c r="O21" i="5" l="1"/>
  <c r="O130" i="7"/>
  <c r="O135" i="7" s="1"/>
  <c r="AE6" i="5" l="1"/>
  <c r="AE16" i="5" l="1"/>
  <c r="AE21" i="5" s="1"/>
  <c r="O44" i="5" l="1"/>
  <c r="O54" i="5" l="1"/>
  <c r="O59" i="5" s="1"/>
  <c r="AE44" i="5" s="1"/>
  <c r="B23" i="2" l="1"/>
  <c r="AE54" i="5"/>
  <c r="AE59" i="5" s="1"/>
  <c r="B2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Alexandr Velechshuk</author>
  </authors>
  <commentList>
    <comment ref="A3" authorId="0" shapeId="0" xr:uid="{AE0AADE5-B2C8-46F1-8DA7-2D3C26CB3BDB}">
      <text>
        <r>
          <rPr>
            <b/>
            <sz val="9"/>
            <color indexed="81"/>
            <rFont val="Tahoma"/>
            <family val="2"/>
            <charset val="204"/>
          </rPr>
          <t>Alexandr Velechshuk:</t>
        </r>
        <r>
          <rPr>
            <sz val="9"/>
            <color indexed="81"/>
            <rFont val="Tahoma"/>
            <family val="2"/>
            <charset val="204"/>
          </rPr>
          <t xml:space="preserve">
except finishing order in blue cells (type "1" or "2" for the 1st and 2nd athletes.</t>
        </r>
      </text>
    </comment>
    <comment ref="A27" authorId="0" shapeId="0" xr:uid="{6E50AE85-0998-4D0B-8394-1F06FBD51BC0}">
      <text>
        <r>
          <rPr>
            <sz val="9"/>
            <color indexed="81"/>
            <rFont val="Tahoma"/>
            <family val="2"/>
            <charset val="204"/>
          </rPr>
          <t>Can be modified</t>
        </r>
      </text>
    </comment>
    <comment ref="B27" authorId="0" shapeId="0" xr:uid="{39CADCF6-C3A4-4656-BC88-03199C9512C5}">
      <text>
        <r>
          <rPr>
            <b/>
            <sz val="9"/>
            <color indexed="81"/>
            <rFont val="Tahoma"/>
            <family val="2"/>
            <charset val="204"/>
          </rPr>
          <t>Can be modified</t>
        </r>
      </text>
    </comment>
    <comment ref="E27" authorId="0" shapeId="0" xr:uid="{C4332A20-AB99-44BD-995F-F1E01EFCCD0A}">
      <text>
        <r>
          <rPr>
            <b/>
            <sz val="9"/>
            <color indexed="81"/>
            <rFont val="Tahoma"/>
            <family val="2"/>
            <charset val="204"/>
          </rPr>
          <t xml:space="preserve">Any groups name can be used here.
</t>
        </r>
        <r>
          <rPr>
            <sz val="9"/>
            <color indexed="81"/>
            <rFont val="Tahoma"/>
            <family val="2"/>
            <charset val="204"/>
          </rPr>
          <t>E.g.
"U18M"
"Юноши 2005/06"
"41-45 YO"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Alexandr Velechshuk</author>
  </authors>
  <commentList>
    <comment ref="F3" authorId="0" shapeId="0" xr:uid="{43A33825-76D1-4CBB-A6E8-DDFA28650981}">
      <text>
        <r>
          <rPr>
            <b/>
            <sz val="9"/>
            <color indexed="81"/>
            <rFont val="Tahoma"/>
            <family val="2"/>
            <charset val="204"/>
          </rPr>
          <t>Not used in brackets</t>
        </r>
      </text>
    </comment>
    <comment ref="M3" authorId="0" shapeId="0" xr:uid="{A22B5765-B07A-4BAE-83E9-C4E0CC4CDF96}">
      <text>
        <r>
          <rPr>
            <b/>
            <sz val="9"/>
            <color indexed="81"/>
            <rFont val="Tahoma"/>
            <family val="2"/>
            <charset val="204"/>
          </rPr>
          <t>Not used in brackets</t>
        </r>
      </text>
    </comment>
    <comment ref="T3" authorId="0" shapeId="0" xr:uid="{99D610E1-DFD1-4618-91AE-5E2E5C926DE1}">
      <text>
        <r>
          <rPr>
            <b/>
            <sz val="9"/>
            <color indexed="81"/>
            <rFont val="Tahoma"/>
            <family val="2"/>
            <charset val="204"/>
          </rPr>
          <t xml:space="preserve">Not used in brackets
</t>
        </r>
      </text>
    </comment>
    <comment ref="AA3" authorId="0" shapeId="0" xr:uid="{E5E0C4DE-CD96-4EB7-937E-7572B8AD11C8}">
      <text>
        <r>
          <rPr>
            <sz val="9"/>
            <color indexed="81"/>
            <rFont val="Tahoma"/>
            <family val="2"/>
            <charset val="204"/>
          </rPr>
          <t>Not used in brackets</t>
        </r>
      </text>
    </comment>
  </commentList>
</comments>
</file>

<file path=xl/sharedStrings.xml><?xml version="1.0" encoding="utf-8"?>
<sst xmlns="http://schemas.openxmlformats.org/spreadsheetml/2006/main" count="515" uniqueCount="241">
  <si>
    <t>S1</t>
  </si>
  <si>
    <t xml:space="preserve"> </t>
  </si>
  <si>
    <t>A</t>
  </si>
  <si>
    <t>S2</t>
  </si>
  <si>
    <t>Final</t>
  </si>
  <si>
    <t>1/4 Final</t>
  </si>
  <si>
    <t>1/2 Final</t>
  </si>
  <si>
    <t>1/8 Final</t>
  </si>
  <si>
    <t>B</t>
  </si>
  <si>
    <t>Date</t>
  </si>
  <si>
    <t>Event</t>
  </si>
  <si>
    <t>JM</t>
  </si>
  <si>
    <t>Begin from</t>
  </si>
  <si>
    <t>1/8</t>
  </si>
  <si>
    <t>1/4</t>
  </si>
  <si>
    <t>1/2</t>
  </si>
  <si>
    <t>Start time of the first run</t>
  </si>
  <si>
    <t>Groups</t>
  </si>
  <si>
    <t>Please fill the green cells</t>
  </si>
  <si>
    <t>Time per each run</t>
  </si>
  <si>
    <t>Place</t>
  </si>
  <si>
    <t>SM</t>
  </si>
  <si>
    <t>SW</t>
  </si>
  <si>
    <t>JW</t>
  </si>
  <si>
    <t>Group</t>
  </si>
  <si>
    <t>Begins from</t>
  </si>
  <si>
    <t>Gap</t>
  </si>
  <si>
    <t>&lt;&lt; choose</t>
  </si>
  <si>
    <t>&lt; type</t>
  </si>
  <si>
    <t>including gap</t>
  </si>
  <si>
    <t>N</t>
  </si>
  <si>
    <t>Name</t>
  </si>
  <si>
    <t>Surname</t>
  </si>
  <si>
    <t>Nation</t>
  </si>
  <si>
    <t>Time</t>
  </si>
  <si>
    <t>Group 1</t>
  </si>
  <si>
    <t>Group 2</t>
  </si>
  <si>
    <t>Group 3</t>
  </si>
  <si>
    <t>Group 4</t>
  </si>
  <si>
    <t>KAZ</t>
  </si>
  <si>
    <t>NOR</t>
  </si>
  <si>
    <t>ITA</t>
  </si>
  <si>
    <t>LAT</t>
  </si>
  <si>
    <t>EST</t>
  </si>
  <si>
    <t>GER</t>
  </si>
  <si>
    <t>Arnesen</t>
  </si>
  <si>
    <t>SWE</t>
  </si>
  <si>
    <t>UKR</t>
  </si>
  <si>
    <t>Athletes allocation in heats</t>
  </si>
  <si>
    <t>U23M</t>
  </si>
  <si>
    <t>Starting order</t>
  </si>
  <si>
    <t>U23W</t>
  </si>
  <si>
    <t>U16W</t>
  </si>
  <si>
    <t>U16M</t>
  </si>
  <si>
    <t>MastersW</t>
  </si>
  <si>
    <t>MastersM</t>
  </si>
  <si>
    <t>E1</t>
  </si>
  <si>
    <t>E2</t>
  </si>
  <si>
    <t>E3</t>
  </si>
  <si>
    <t>E4</t>
  </si>
  <si>
    <t>E5</t>
  </si>
  <si>
    <t>E6</t>
  </si>
  <si>
    <t>E7</t>
  </si>
  <si>
    <t>E8</t>
  </si>
  <si>
    <t>Yes</t>
  </si>
  <si>
    <t>No</t>
  </si>
  <si>
    <t>First 1/8  start at:</t>
  </si>
  <si>
    <t>First 1/2 start at:</t>
  </si>
  <si>
    <t>Finals start at:</t>
  </si>
  <si>
    <t>First 1/4 start at:</t>
  </si>
  <si>
    <t>Race will finished at:</t>
  </si>
  <si>
    <t xml:space="preserve">from 1/8 </t>
  </si>
  <si>
    <t>from 1/4</t>
  </si>
  <si>
    <t>from 1/2</t>
  </si>
  <si>
    <t>Ann.</t>
  </si>
  <si>
    <t>Ant.</t>
  </si>
  <si>
    <t>Please choose the value in the blue cells.</t>
  </si>
  <si>
    <t>Tables for drop-down lists above</t>
  </si>
  <si>
    <t>Юноши 2005/06</t>
  </si>
  <si>
    <t>Begins from (don't chsnge)</t>
  </si>
  <si>
    <t>Do not change anything on the "brackets_small" and "brackets_big" sheets!</t>
  </si>
  <si>
    <t>Old Excel version</t>
  </si>
  <si>
    <t>2016 and older</t>
  </si>
  <si>
    <t>Do not change anything on the "brackets" pages!</t>
  </si>
  <si>
    <t xml:space="preserve">All the brackets will be updated automatically as well.  </t>
  </si>
  <si>
    <t>NOTE!</t>
  </si>
  <si>
    <t>The old formula should be discontinued soon (accroding to Microsoft).</t>
  </si>
  <si>
    <t>For example, the information about exicting WrittenReprimands can be added. See the exmple for group 4.</t>
  </si>
  <si>
    <t>All data should be entered only on the "INPUT" sheet!</t>
  </si>
  <si>
    <r>
      <t>"</t>
    </r>
    <r>
      <rPr>
        <sz val="10"/>
        <color rgb="FFFF0000"/>
        <rFont val="Arial"/>
        <family val="2"/>
      </rPr>
      <t>brackets_small</t>
    </r>
    <r>
      <rPr>
        <sz val="10"/>
        <rFont val="Arial"/>
        <family val="2"/>
      </rPr>
      <t xml:space="preserve">" is fitted to be printed as </t>
    </r>
    <r>
      <rPr>
        <b/>
        <sz val="10"/>
        <rFont val="Arial"/>
        <family val="2"/>
      </rPr>
      <t>two</t>
    </r>
    <r>
      <rPr>
        <sz val="10"/>
        <rFont val="Arial"/>
        <family val="2"/>
      </rPr>
      <t xml:space="preserve"> groups per one A4 sheet.</t>
    </r>
  </si>
  <si>
    <r>
      <t>"</t>
    </r>
    <r>
      <rPr>
        <sz val="10"/>
        <color rgb="FFFF0000"/>
        <rFont val="Arial"/>
        <family val="2"/>
      </rPr>
      <t>brackets_big</t>
    </r>
    <r>
      <rPr>
        <sz val="10"/>
        <rFont val="Arial"/>
        <family val="2"/>
      </rPr>
      <t xml:space="preserve">" is fitted to be printed as </t>
    </r>
    <r>
      <rPr>
        <b/>
        <sz val="10"/>
        <rFont val="Arial"/>
        <family val="2"/>
      </rPr>
      <t>one</t>
    </r>
    <r>
      <rPr>
        <sz val="10"/>
        <rFont val="Arial"/>
        <family val="2"/>
      </rPr>
      <t xml:space="preserve"> group per one A4 sheet.</t>
    </r>
  </si>
  <si>
    <r>
      <t xml:space="preserve">Feel the </t>
    </r>
    <r>
      <rPr>
        <b/>
        <sz val="10"/>
        <rFont val="Arial"/>
        <family val="2"/>
        <charset val="204"/>
      </rPr>
      <t>name</t>
    </r>
    <r>
      <rPr>
        <sz val="10"/>
        <rFont val="Arial"/>
        <family val="2"/>
      </rPr>
      <t xml:space="preserve">, </t>
    </r>
    <r>
      <rPr>
        <b/>
        <sz val="10"/>
        <rFont val="Arial"/>
        <family val="2"/>
        <charset val="204"/>
      </rPr>
      <t>place</t>
    </r>
    <r>
      <rPr>
        <sz val="10"/>
        <rFont val="Arial"/>
        <family val="2"/>
      </rPr>
      <t xml:space="preserve"> and</t>
    </r>
    <r>
      <rPr>
        <b/>
        <sz val="10"/>
        <rFont val="Arial"/>
        <family val="2"/>
        <charset val="204"/>
      </rPr>
      <t xml:space="preserve"> date </t>
    </r>
    <r>
      <rPr>
        <sz val="10"/>
        <rFont val="Arial"/>
        <family val="2"/>
      </rPr>
      <t xml:space="preserve">of the event (not mandatory) and enter the </t>
    </r>
    <r>
      <rPr>
        <b/>
        <sz val="10"/>
        <rFont val="Arial"/>
        <family val="2"/>
        <charset val="204"/>
      </rPr>
      <t>start time</t>
    </r>
    <r>
      <rPr>
        <sz val="10"/>
        <rFont val="Arial"/>
        <family val="2"/>
      </rPr>
      <t xml:space="preserve"> of the first race in the green cells</t>
    </r>
  </si>
  <si>
    <r>
      <t>"</t>
    </r>
    <r>
      <rPr>
        <b/>
        <sz val="10"/>
        <rFont val="Arial"/>
        <family val="2"/>
        <charset val="204"/>
      </rPr>
      <t>Time per each run</t>
    </r>
    <r>
      <rPr>
        <sz val="10"/>
        <rFont val="Arial"/>
        <family val="2"/>
      </rPr>
      <t xml:space="preserve">" - choose the interval between two runs (including race time) from the drop-down list. 
In other words </t>
    </r>
    <r>
      <rPr>
        <i/>
        <sz val="10"/>
        <rFont val="Arial"/>
        <family val="2"/>
        <charset val="204"/>
      </rPr>
      <t>"ech heat in ….... minutes</t>
    </r>
    <r>
      <rPr>
        <sz val="10"/>
        <rFont val="Arial"/>
        <family val="2"/>
      </rPr>
      <t xml:space="preserve">".  The predefined list can be modified - change the values in cells </t>
    </r>
    <r>
      <rPr>
        <b/>
        <sz val="10"/>
        <rFont val="Arial"/>
        <family val="2"/>
        <charset val="204"/>
      </rPr>
      <t>A28:A34</t>
    </r>
  </si>
  <si>
    <r>
      <t>"</t>
    </r>
    <r>
      <rPr>
        <b/>
        <sz val="10"/>
        <rFont val="Arial"/>
        <family val="2"/>
        <charset val="204"/>
      </rPr>
      <t>Gap after each final A</t>
    </r>
    <r>
      <rPr>
        <sz val="10"/>
        <rFont val="Arial"/>
        <family val="2"/>
      </rPr>
      <t xml:space="preserve">" - choose the gap to be applied after EACH final A. The predefined list can be modified - change the values in cells </t>
    </r>
    <r>
      <rPr>
        <b/>
        <sz val="10"/>
        <rFont val="Arial"/>
        <family val="2"/>
        <charset val="204"/>
      </rPr>
      <t>B28:B40</t>
    </r>
  </si>
  <si>
    <r>
      <t>"</t>
    </r>
    <r>
      <rPr>
        <b/>
        <sz val="10"/>
        <rFont val="Arial"/>
        <family val="2"/>
        <charset val="204"/>
      </rPr>
      <t>Gap bwn. last 1/2 and finals</t>
    </r>
    <r>
      <rPr>
        <sz val="10"/>
        <rFont val="Arial"/>
        <family val="2"/>
      </rPr>
      <t xml:space="preserve">" - hoose from the list the interval time gap (if needed) between last 1/2 and first final.The predefined list can be modified - change the values in cells </t>
    </r>
    <r>
      <rPr>
        <b/>
        <sz val="10"/>
        <rFont val="Arial"/>
        <family val="2"/>
        <charset val="204"/>
      </rPr>
      <t>B28:B40</t>
    </r>
  </si>
  <si>
    <r>
      <t>Than select the name of the group in column "</t>
    </r>
    <r>
      <rPr>
        <b/>
        <sz val="10"/>
        <rFont val="Arial"/>
        <family val="2"/>
        <charset val="204"/>
      </rPr>
      <t>group</t>
    </r>
    <r>
      <rPr>
        <sz val="10"/>
        <rFont val="Arial"/>
        <family val="2"/>
      </rPr>
      <t>". The list can be modified in cells E28:E40</t>
    </r>
  </si>
  <si>
    <t>Participation</t>
  </si>
  <si>
    <r>
      <t>Then select the stage from which each group will start in the column "</t>
    </r>
    <r>
      <rPr>
        <b/>
        <sz val="10"/>
        <rFont val="Arial"/>
        <family val="2"/>
        <charset val="204"/>
      </rPr>
      <t>Begin from"</t>
    </r>
  </si>
  <si>
    <t>Ghiddi</t>
  </si>
  <si>
    <t>Krampe</t>
  </si>
  <si>
    <t>Sam.</t>
  </si>
  <si>
    <t>Ebb.</t>
  </si>
  <si>
    <t xml:space="preserve">Johansson </t>
  </si>
  <si>
    <t>Mar.</t>
  </si>
  <si>
    <t>Tolmachyova</t>
  </si>
  <si>
    <t>Borettaz</t>
  </si>
  <si>
    <t>Sab.</t>
  </si>
  <si>
    <t>Lat</t>
  </si>
  <si>
    <t>Gherachshenko</t>
  </si>
  <si>
    <t>Mortagna</t>
  </si>
  <si>
    <t>Lau.</t>
  </si>
  <si>
    <t>Gismondi</t>
  </si>
  <si>
    <t>Yel.</t>
  </si>
  <si>
    <t>Ivanchenko</t>
  </si>
  <si>
    <t>Ana.</t>
  </si>
  <si>
    <t>Nikon</t>
  </si>
  <si>
    <t>Crippa</t>
  </si>
  <si>
    <t>Cam.</t>
  </si>
  <si>
    <t>Bleidele</t>
  </si>
  <si>
    <t>Elz.</t>
  </si>
  <si>
    <t>Jul.</t>
  </si>
  <si>
    <t>Soemskar</t>
  </si>
  <si>
    <t>Lin.</t>
  </si>
  <si>
    <t>Bolzan</t>
  </si>
  <si>
    <t>Lis.</t>
  </si>
  <si>
    <t>Lockner</t>
  </si>
  <si>
    <t>Jac.</t>
  </si>
  <si>
    <t>Auzina</t>
  </si>
  <si>
    <t>Kit.</t>
  </si>
  <si>
    <t>Sordello</t>
  </si>
  <si>
    <t>Eli.</t>
  </si>
  <si>
    <t>Garberg</t>
  </si>
  <si>
    <t>Jon.</t>
  </si>
  <si>
    <t>Kaparkalejs</t>
  </si>
  <si>
    <t>Grahn</t>
  </si>
  <si>
    <t>Munari</t>
  </si>
  <si>
    <t>Ric.</t>
  </si>
  <si>
    <t>Rigaudo</t>
  </si>
  <si>
    <t>Gab.</t>
  </si>
  <si>
    <t>Sogn-Larsenn</t>
  </si>
  <si>
    <t>Jutterdal</t>
  </si>
  <si>
    <t>Mal.</t>
  </si>
  <si>
    <t>Paeglis</t>
  </si>
  <si>
    <t>Rai.</t>
  </si>
  <si>
    <t>Becchis</t>
  </si>
  <si>
    <t>Ema.</t>
  </si>
  <si>
    <t>Olafsen</t>
  </si>
  <si>
    <t>Jos.</t>
  </si>
  <si>
    <t>Valerio</t>
  </si>
  <si>
    <t>Mic.</t>
  </si>
  <si>
    <t>Dremljuga</t>
  </si>
  <si>
    <t>Kar.</t>
  </si>
  <si>
    <t>Berlanda</t>
  </si>
  <si>
    <t>Ale.</t>
  </si>
  <si>
    <t>Saulitis</t>
  </si>
  <si>
    <t>Nik.</t>
  </si>
  <si>
    <t>Vigants</t>
  </si>
  <si>
    <t>Reigstad</t>
  </si>
  <si>
    <t>Sig.</t>
  </si>
  <si>
    <t>Rieti, ITA</t>
  </si>
  <si>
    <t>Kristoffersen</t>
  </si>
  <si>
    <t>Pat.</t>
  </si>
  <si>
    <t>Masiero</t>
  </si>
  <si>
    <t>Ric</t>
  </si>
  <si>
    <t>Gatti</t>
  </si>
  <si>
    <t>Gia.</t>
  </si>
  <si>
    <t>Korsaeth</t>
  </si>
  <si>
    <t>Amu.</t>
  </si>
  <si>
    <t>Drahun</t>
  </si>
  <si>
    <t>Dmy</t>
  </si>
  <si>
    <t>Tanel</t>
  </si>
  <si>
    <t>Matteo</t>
  </si>
  <si>
    <t>Curti</t>
  </si>
  <si>
    <t>Luca</t>
  </si>
  <si>
    <t>Korge</t>
  </si>
  <si>
    <t>Kaa.</t>
  </si>
  <si>
    <t>Dalla via</t>
  </si>
  <si>
    <t>Alb.</t>
  </si>
  <si>
    <t>Mishchenko</t>
  </si>
  <si>
    <t>Ole.</t>
  </si>
  <si>
    <t>Galassi</t>
  </si>
  <si>
    <t>Kirschner</t>
  </si>
  <si>
    <t>Mor.</t>
  </si>
  <si>
    <t>Olekh</t>
  </si>
  <si>
    <t>Vik.</t>
  </si>
  <si>
    <t xml:space="preserve">Zimare </t>
  </si>
  <si>
    <t>Ros.</t>
  </si>
  <si>
    <t>Rossato</t>
  </si>
  <si>
    <t>Schaefer</t>
  </si>
  <si>
    <t>Ame</t>
  </si>
  <si>
    <t>Gaudenzio</t>
  </si>
  <si>
    <t>Lorenzetti</t>
  </si>
  <si>
    <t>Gio.</t>
  </si>
  <si>
    <t>Romanchenko</t>
  </si>
  <si>
    <t xml:space="preserve">Schivo </t>
  </si>
  <si>
    <t>Dmy.</t>
  </si>
  <si>
    <t xml:space="preserve">Daubitz </t>
  </si>
  <si>
    <t>Fra.</t>
  </si>
  <si>
    <t>Tazzioli</t>
  </si>
  <si>
    <t>BIB</t>
  </si>
  <si>
    <r>
      <rPr>
        <b/>
        <sz val="10"/>
        <color rgb="FFFF0000"/>
        <rFont val="Arial"/>
        <family val="2"/>
      </rPr>
      <t xml:space="preserve">If you want </t>
    </r>
    <r>
      <rPr>
        <sz val="10"/>
        <rFont val="Arial"/>
        <family val="2"/>
      </rPr>
      <t xml:space="preserve">to have the names and bib in brackets, then fill the tables on "QualResults" sheet for each group needed. </t>
    </r>
  </si>
  <si>
    <r>
      <t>There are four columns defined for each group (</t>
    </r>
    <r>
      <rPr>
        <b/>
        <sz val="10"/>
        <rFont val="Arial"/>
        <family val="2"/>
      </rPr>
      <t>BIB</t>
    </r>
    <r>
      <rPr>
        <sz val="10"/>
        <rFont val="Arial"/>
        <family val="2"/>
      </rPr>
      <t xml:space="preserve">, </t>
    </r>
    <r>
      <rPr>
        <b/>
        <sz val="10"/>
        <rFont val="Arial"/>
        <family val="2"/>
      </rPr>
      <t>Surname, Name, Nation</t>
    </r>
    <r>
      <rPr>
        <sz val="10"/>
        <rFont val="Arial"/>
        <family val="2"/>
      </rPr>
      <t>), but any text in any order can be used there.</t>
    </r>
  </si>
  <si>
    <t>The text from all four columns will simply be added in brackets to the corresponding cells.</t>
  </si>
  <si>
    <t>Or just leave these four columns blank if no information is required.</t>
  </si>
  <si>
    <t>Supporting</t>
  </si>
  <si>
    <t>Q1</t>
  </si>
  <si>
    <t>Q2</t>
  </si>
  <si>
    <t>Q3</t>
  </si>
  <si>
    <t>Q4</t>
  </si>
  <si>
    <t>RolSki World Cup</t>
  </si>
  <si>
    <t>NAT</t>
  </si>
  <si>
    <t>姓</t>
  </si>
  <si>
    <t>名前</t>
  </si>
  <si>
    <t>JPN</t>
  </si>
  <si>
    <t>Тегі</t>
  </si>
  <si>
    <t>Аты</t>
  </si>
  <si>
    <t>КАЗ</t>
  </si>
  <si>
    <t>Кислякова</t>
  </si>
  <si>
    <t>Марина</t>
  </si>
  <si>
    <t>Железинка</t>
  </si>
  <si>
    <t>Extra gap bwn. last 1/2 and finals</t>
  </si>
  <si>
    <t>Extra gap after each final A</t>
  </si>
  <si>
    <t>&lt;&lt; choose in all three columns</t>
  </si>
  <si>
    <r>
      <t>The table can be used for up to 4 groups of athletes (age groups, gender groups, etc.). Just select "YES" for each required group in "</t>
    </r>
    <r>
      <rPr>
        <b/>
        <sz val="10"/>
        <rFont val="Arial"/>
        <family val="2"/>
        <charset val="204"/>
      </rPr>
      <t>Participation</t>
    </r>
    <r>
      <rPr>
        <sz val="10"/>
        <rFont val="Arial"/>
        <family val="2"/>
      </rPr>
      <t>" column. Or "No", if you need less than 4 groups.</t>
    </r>
  </si>
  <si>
    <t xml:space="preserve">There is also the opportunity to bring names to the next heat (round). Just fill in the arrivial order (1 and 2) to the blue marked cells (next to names). This is available for both brackets tables (big and small) </t>
  </si>
  <si>
    <t>&lt;&lt; here is the ready timetable, that can be copied to TCM slides</t>
  </si>
  <si>
    <t>Next run in:
(or start every X minutes)</t>
  </si>
  <si>
    <t>Participation (do not change it)</t>
  </si>
  <si>
    <t>Day schedule for</t>
  </si>
  <si>
    <t>Final A</t>
  </si>
  <si>
    <t>WR Lindberg</t>
  </si>
  <si>
    <t xml:space="preserve">Starting from Office 2019, Microsoft added a new formula "textjion", which should replace the old command "concatenate". </t>
  </si>
  <si>
    <t>This should works perfectly in all current Excel versions (including on MacOC and Office365), GoogleSheets, LibreOffice.</t>
  </si>
  <si>
    <t xml:space="preserve">For now the old formula was used, to have compartibility with older Excel (older than 2019). </t>
  </si>
  <si>
    <t>But in future, if the old formula is discontinued, then the file should be updated - just let us know ))</t>
  </si>
  <si>
    <t>v.1. 10.2021. The first version of the tool</t>
  </si>
  <si>
    <t>v.2. 10.2022. Added numbering of bibs (if they differ from 1 to 16). Added autocomplete for next heats. Some subsequent improvements to the interface. Many thanks to Luca Ganmoena, for some ideas and improvements to the tool.</t>
  </si>
  <si>
    <t>History.</t>
  </si>
  <si>
    <r>
      <t>The "</t>
    </r>
    <r>
      <rPr>
        <b/>
        <sz val="10"/>
        <rFont val="Arial"/>
        <family val="2"/>
        <charset val="204"/>
      </rPr>
      <t>Day schedule</t>
    </r>
    <r>
      <rPr>
        <sz val="10"/>
        <rFont val="Arial"/>
        <family val="2"/>
      </rPr>
      <t xml:space="preserve">" table will be updated automatically, and can be simply copied to the TCM slides (feel free to change colors and fonts, if needed).  </t>
    </r>
  </si>
  <si>
    <t>Final B*</t>
  </si>
  <si>
    <t>* - final A must follow final B in each group so that 3 winners do the lap of honor (for spectators)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</si>
</sst>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ss;@"/>
    <numFmt numFmtId="165" formatCode="[$-F800]dddd\,\ mmmm\ dd\,\ yyyy"/>
  </numFmts>
  <fonts count="44" x14ac:knownFonts="1">
    <font>
      <sz val="10"/>
      <name val="Arial"/>
    </font>
    <font>
      <sz val="10"/>
      <name val="Arial"/>
      <family val="2"/>
    </font>
    <font>
      <sz val="10"/>
      <name val="Arial"/>
      <family val="2"/>
    </font>
    <font>
      <sz val="20"/>
      <name val="Arial"/>
      <family val="2"/>
    </font>
    <font>
      <sz val="12"/>
      <color indexed="8"/>
      <name val="Arial"/>
      <family val="2"/>
    </font>
    <font>
      <sz val="9"/>
      <name val="Arial"/>
      <family val="2"/>
    </font>
    <font>
      <u/>
      <sz val="10"/>
      <color theme="10"/>
      <name val="Arial"/>
      <family val="2"/>
    </font>
    <font>
      <u/>
      <sz val="10"/>
      <color theme="11"/>
      <name val="Arial"/>
      <family val="2"/>
    </font>
    <font>
      <sz val="11"/>
      <color rgb="FF9C0006"/>
      <name val="Calibri"/>
      <family val="2"/>
      <scheme val="minor"/>
    </font>
    <font>
      <b/>
      <sz val="11"/>
      <color rgb="FFFA7D00"/>
      <name val="Calibri"/>
      <family val="2"/>
      <scheme val="minor"/>
    </font>
    <font>
      <sz val="14"/>
      <name val="Arial"/>
      <family val="2"/>
    </font>
    <font>
      <sz val="14"/>
      <color indexed="8"/>
      <name val="Arial"/>
      <family val="2"/>
    </font>
    <font>
      <sz val="10"/>
      <color rgb="FFFF0000"/>
      <name val="Arial"/>
      <family val="2"/>
    </font>
    <font>
      <b/>
      <sz val="10"/>
      <name val="Arial"/>
      <family val="2"/>
      <charset val="204"/>
    </font>
    <font>
      <b/>
      <sz val="8"/>
      <name val="Arial"/>
      <family val="2"/>
      <charset val="204"/>
    </font>
    <font>
      <sz val="12"/>
      <name val="Arial"/>
      <family val="2"/>
    </font>
    <font>
      <b/>
      <sz val="10"/>
      <color indexed="8"/>
      <name val="Arial"/>
      <family val="2"/>
      <charset val="204"/>
    </font>
    <font>
      <b/>
      <sz val="12"/>
      <color indexed="8"/>
      <name val="Arial"/>
      <family val="2"/>
      <charset val="204"/>
    </font>
    <font>
      <sz val="10"/>
      <color indexed="8"/>
      <name val="Arial"/>
      <family val="2"/>
      <charset val="204"/>
    </font>
    <font>
      <sz val="12"/>
      <color indexed="8"/>
      <name val="Arial"/>
      <family val="2"/>
      <charset val="204"/>
    </font>
    <font>
      <sz val="10"/>
      <name val="Arial"/>
      <family val="2"/>
      <charset val="204"/>
    </font>
    <font>
      <i/>
      <sz val="10"/>
      <color indexed="8"/>
      <name val="Arial"/>
      <family val="2"/>
      <charset val="204"/>
    </font>
    <font>
      <b/>
      <sz val="12"/>
      <name val="Arial"/>
      <family val="2"/>
      <charset val="204"/>
    </font>
    <font>
      <sz val="8"/>
      <name val="Arial"/>
      <family val="2"/>
    </font>
    <font>
      <sz val="8"/>
      <name val="Arial"/>
      <family val="2"/>
      <charset val="204"/>
    </font>
    <font>
      <sz val="8"/>
      <color indexed="8"/>
      <name val="Arial"/>
      <family val="2"/>
      <charset val="204"/>
    </font>
    <font>
      <b/>
      <sz val="11"/>
      <color rgb="FFFA7D00"/>
      <name val="Calibri"/>
      <family val="2"/>
      <charset val="204"/>
      <scheme val="minor"/>
    </font>
    <font>
      <sz val="10"/>
      <color rgb="FFFA7D00"/>
      <name val="Calibri"/>
      <family val="2"/>
      <charset val="204"/>
      <scheme val="minor"/>
    </font>
    <font>
      <b/>
      <sz val="6"/>
      <name val="Arial"/>
      <family val="2"/>
      <charset val="204"/>
    </font>
    <font>
      <b/>
      <sz val="16"/>
      <color rgb="FFFA7D00"/>
      <name val="Calibri"/>
      <family val="2"/>
      <scheme val="minor"/>
    </font>
    <font>
      <b/>
      <sz val="20"/>
      <name val="Arial"/>
      <family val="2"/>
      <charset val="204"/>
    </font>
    <font>
      <sz val="9"/>
      <color indexed="81"/>
      <name val="Tahoma"/>
      <family val="2"/>
      <charset val="204"/>
    </font>
    <font>
      <b/>
      <sz val="9"/>
      <color indexed="81"/>
      <name val="Tahoma"/>
      <family val="2"/>
      <charset val="204"/>
    </font>
    <font>
      <sz val="11"/>
      <color rgb="FF006100"/>
      <name val="Calibri"/>
      <family val="2"/>
      <scheme val="minor"/>
    </font>
    <font>
      <b/>
      <sz val="10"/>
      <color rgb="FFFF0000"/>
      <name val="Arial"/>
      <family val="2"/>
      <charset val="204"/>
    </font>
    <font>
      <sz val="8"/>
      <color rgb="FF9C0006"/>
      <name val="Calibri"/>
      <family val="2"/>
      <scheme val="minor"/>
    </font>
    <font>
      <b/>
      <sz val="11"/>
      <color rgb="FF006100"/>
      <name val="Calibri"/>
      <family val="2"/>
      <charset val="204"/>
      <scheme val="minor"/>
    </font>
    <font>
      <b/>
      <sz val="10"/>
      <name val="Arial"/>
      <family val="2"/>
    </font>
    <font>
      <b/>
      <sz val="10"/>
      <color rgb="FFFF0000"/>
      <name val="Arial"/>
      <family val="2"/>
    </font>
    <font>
      <b/>
      <sz val="12"/>
      <color rgb="FF006100"/>
      <name val="Calibri"/>
      <family val="2"/>
      <charset val="204"/>
      <scheme val="minor"/>
    </font>
    <font>
      <i/>
      <sz val="10"/>
      <name val="Arial"/>
      <family val="2"/>
      <charset val="204"/>
    </font>
    <font>
      <b/>
      <sz val="9"/>
      <name val="Arial"/>
      <family val="2"/>
    </font>
    <font>
      <sz val="9"/>
      <color indexed="8"/>
      <name val="Arial"/>
      <family val="2"/>
    </font>
    <font>
      <b/>
      <sz val="9"/>
      <color indexed="8"/>
      <name val="Arial"/>
      <family val="2"/>
    </font>
  </fonts>
  <fills count="25">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rgb="FFFFC7CE"/>
      </patternFill>
    </fill>
    <fill>
      <patternFill patternType="solid">
        <fgColor rgb="FFF2F2F2"/>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79998168889431442"/>
        <bgColor indexed="31"/>
      </patternFill>
    </fill>
    <fill>
      <patternFill patternType="solid">
        <fgColor theme="4" tint="0.59999389629810485"/>
        <bgColor indexed="31"/>
      </patternFill>
    </fill>
    <fill>
      <patternFill patternType="solid">
        <fgColor theme="4" tint="0.59999389629810485"/>
        <bgColor indexed="64"/>
      </patternFill>
    </fill>
    <fill>
      <patternFill patternType="solid">
        <fgColor theme="6" tint="0.79998168889431442"/>
        <bgColor indexed="31"/>
      </patternFill>
    </fill>
    <fill>
      <patternFill patternType="solid">
        <fgColor theme="9" tint="0.59999389629810485"/>
        <bgColor indexed="64"/>
      </patternFill>
    </fill>
    <fill>
      <patternFill patternType="solid">
        <fgColor theme="7" tint="0.79998168889431442"/>
        <bgColor indexed="31"/>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6EFCE"/>
      </patternFill>
    </fill>
    <fill>
      <patternFill patternType="solid">
        <fgColor theme="3" tint="0.79998168889431442"/>
        <bgColor indexed="64"/>
      </patternFill>
    </fill>
    <fill>
      <patternFill patternType="solid">
        <fgColor theme="8" tint="0.79998168889431442"/>
        <bgColor indexed="64"/>
      </patternFill>
    </fill>
  </fills>
  <borders count="39">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diagonal/>
    </border>
  </borders>
  <cellStyleXfs count="2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8" applyNumberFormat="0" applyAlignment="0" applyProtection="0"/>
    <xf numFmtId="0" fontId="33" fillId="22" borderId="0" applyNumberFormat="0" applyBorder="0" applyAlignment="0" applyProtection="0"/>
  </cellStyleXfs>
  <cellXfs count="263">
    <xf numFmtId="0" fontId="1" fillId="0" borderId="0" xfId="0" applyFont="1"/>
    <xf numFmtId="0" fontId="2" fillId="0" borderId="0" xfId="0" applyFont="1"/>
    <xf numFmtId="0" fontId="3" fillId="0" borderId="0" xfId="0" applyFont="1"/>
    <xf numFmtId="0" fontId="5" fillId="0" borderId="0" xfId="0" applyFont="1"/>
    <xf numFmtId="21" fontId="2" fillId="0" borderId="0" xfId="0" applyNumberFormat="1" applyFont="1"/>
    <xf numFmtId="0" fontId="4" fillId="7" borderId="0" xfId="0" applyFont="1" applyFill="1"/>
    <xf numFmtId="0" fontId="10" fillId="0" borderId="0" xfId="0" applyFont="1"/>
    <xf numFmtId="0" fontId="1" fillId="0" borderId="0" xfId="0" applyFont="1" applyAlignment="1">
      <alignment horizontal="center" vertical="center"/>
    </xf>
    <xf numFmtId="0" fontId="2" fillId="0" borderId="0" xfId="0" applyFont="1" applyAlignment="1">
      <alignment horizontal="center" vertical="center"/>
    </xf>
    <xf numFmtId="0" fontId="2" fillId="6" borderId="9" xfId="0" applyFont="1" applyFill="1" applyBorder="1" applyAlignment="1">
      <alignment horizontal="center" vertical="center"/>
    </xf>
    <xf numFmtId="0" fontId="1" fillId="6" borderId="9" xfId="0" applyFont="1" applyFill="1" applyBorder="1" applyAlignment="1">
      <alignment horizontal="center" vertical="center"/>
    </xf>
    <xf numFmtId="0" fontId="1" fillId="0" borderId="0" xfId="0" applyFont="1" applyAlignment="1">
      <alignment wrapText="1"/>
    </xf>
    <xf numFmtId="0" fontId="13" fillId="0" borderId="0" xfId="0" applyFont="1"/>
    <xf numFmtId="0" fontId="13" fillId="0" borderId="0" xfId="0" applyFont="1" applyAlignment="1">
      <alignment horizontal="center" vertical="center"/>
    </xf>
    <xf numFmtId="0" fontId="17" fillId="0" borderId="0" xfId="0" applyFont="1"/>
    <xf numFmtId="0" fontId="17" fillId="7" borderId="0" xfId="0" applyFont="1" applyFill="1"/>
    <xf numFmtId="0" fontId="16" fillId="0" borderId="0" xfId="0" applyFont="1" applyAlignment="1">
      <alignment horizontal="center" vertical="center"/>
    </xf>
    <xf numFmtId="21" fontId="17" fillId="0" borderId="0" xfId="0" applyNumberFormat="1" applyFont="1"/>
    <xf numFmtId="0" fontId="19" fillId="2" borderId="2" xfId="0" applyFont="1" applyFill="1" applyBorder="1" applyAlignment="1">
      <alignment horizontal="center"/>
    </xf>
    <xf numFmtId="0" fontId="19" fillId="3" borderId="4" xfId="0" applyFont="1" applyFill="1" applyBorder="1"/>
    <xf numFmtId="0" fontId="19" fillId="0" borderId="0" xfId="0" applyFont="1"/>
    <xf numFmtId="0" fontId="19" fillId="7" borderId="0" xfId="0" applyFont="1" applyFill="1"/>
    <xf numFmtId="0" fontId="20" fillId="0" borderId="0" xfId="0" applyFont="1"/>
    <xf numFmtId="0" fontId="18" fillId="0" borderId="0" xfId="0" applyFont="1" applyAlignment="1">
      <alignment horizontal="center" vertical="center"/>
    </xf>
    <xf numFmtId="21" fontId="19" fillId="0" borderId="0" xfId="0" applyNumberFormat="1" applyFont="1"/>
    <xf numFmtId="0" fontId="20" fillId="0" borderId="0" xfId="0" applyFont="1" applyAlignment="1">
      <alignment horizontal="center" vertical="center"/>
    </xf>
    <xf numFmtId="21" fontId="20" fillId="0" borderId="5" xfId="0" applyNumberFormat="1" applyFont="1" applyBorder="1"/>
    <xf numFmtId="0" fontId="21" fillId="0" borderId="0" xfId="0" applyFont="1"/>
    <xf numFmtId="21" fontId="20" fillId="0" borderId="0" xfId="0" applyNumberFormat="1" applyFont="1"/>
    <xf numFmtId="0" fontId="19" fillId="0" borderId="0" xfId="0" applyFont="1" applyAlignment="1">
      <alignment horizontal="center"/>
    </xf>
    <xf numFmtId="0" fontId="20" fillId="7" borderId="0" xfId="0" applyFont="1" applyFill="1"/>
    <xf numFmtId="0" fontId="18" fillId="0" borderId="0" xfId="0" applyFont="1"/>
    <xf numFmtId="0" fontId="22" fillId="11" borderId="0" xfId="0" applyFont="1" applyFill="1" applyAlignment="1">
      <alignment vertical="center" wrapText="1"/>
    </xf>
    <xf numFmtId="0" fontId="22" fillId="11" borderId="0" xfId="0" applyFont="1" applyFill="1" applyAlignment="1">
      <alignment horizontal="right" vertical="center"/>
    </xf>
    <xf numFmtId="0" fontId="11" fillId="7" borderId="0" xfId="0" applyFont="1" applyFill="1"/>
    <xf numFmtId="21" fontId="1" fillId="0" borderId="0" xfId="0" applyNumberFormat="1" applyFont="1"/>
    <xf numFmtId="0" fontId="22" fillId="12" borderId="0" xfId="0" applyFont="1" applyFill="1" applyAlignment="1">
      <alignment vertical="center" wrapText="1"/>
    </xf>
    <xf numFmtId="0" fontId="1" fillId="7" borderId="0" xfId="0" applyFont="1" applyFill="1"/>
    <xf numFmtId="0" fontId="14" fillId="7" borderId="9" xfId="0" applyFont="1" applyFill="1" applyBorder="1" applyAlignment="1">
      <alignment horizontal="center" vertical="center"/>
    </xf>
    <xf numFmtId="0" fontId="1" fillId="7" borderId="9" xfId="0" applyFont="1" applyFill="1" applyBorder="1"/>
    <xf numFmtId="0" fontId="1" fillId="7" borderId="9" xfId="0" applyFont="1" applyFill="1" applyBorder="1" applyAlignment="1">
      <alignment wrapText="1"/>
    </xf>
    <xf numFmtId="21" fontId="19" fillId="13" borderId="5" xfId="0" applyNumberFormat="1" applyFont="1" applyFill="1" applyBorder="1" applyAlignment="1">
      <alignment horizontal="center"/>
    </xf>
    <xf numFmtId="21" fontId="19" fillId="14" borderId="5" xfId="0" applyNumberFormat="1" applyFont="1" applyFill="1" applyBorder="1" applyAlignment="1">
      <alignment horizontal="center"/>
    </xf>
    <xf numFmtId="0" fontId="22" fillId="15" borderId="0" xfId="0" applyFont="1" applyFill="1" applyAlignment="1">
      <alignment vertical="center" wrapText="1"/>
    </xf>
    <xf numFmtId="21" fontId="19" fillId="16" borderId="5" xfId="0" applyNumberFormat="1" applyFont="1" applyFill="1" applyBorder="1" applyAlignment="1">
      <alignment horizontal="center"/>
    </xf>
    <xf numFmtId="0" fontId="8" fillId="4" borderId="0" xfId="23"/>
    <xf numFmtId="21" fontId="24" fillId="0" borderId="5" xfId="0" applyNumberFormat="1" applyFont="1" applyBorder="1"/>
    <xf numFmtId="0" fontId="25" fillId="2" borderId="3" xfId="0" applyFont="1" applyFill="1" applyBorder="1"/>
    <xf numFmtId="0" fontId="28" fillId="12" borderId="0" xfId="0" applyFont="1" applyFill="1" applyAlignment="1">
      <alignment vertical="center" wrapText="1"/>
    </xf>
    <xf numFmtId="0" fontId="28" fillId="11" borderId="0" xfId="0" applyFont="1" applyFill="1" applyAlignment="1">
      <alignment vertical="center" wrapText="1"/>
    </xf>
    <xf numFmtId="0" fontId="28" fillId="15" borderId="0" xfId="0" applyFont="1" applyFill="1" applyAlignment="1">
      <alignment vertical="center" wrapText="1"/>
    </xf>
    <xf numFmtId="0" fontId="26" fillId="5" borderId="21" xfId="24" applyFont="1" applyBorder="1" applyAlignment="1">
      <alignment horizontal="center" vertical="center"/>
    </xf>
    <xf numFmtId="0" fontId="26" fillId="5" borderId="22" xfId="24" applyFont="1" applyBorder="1" applyAlignment="1">
      <alignment horizontal="center" vertical="center"/>
    </xf>
    <xf numFmtId="0" fontId="9" fillId="5" borderId="18" xfId="24" applyBorder="1" applyAlignment="1">
      <alignment horizontal="right" vertical="center"/>
    </xf>
    <xf numFmtId="0" fontId="9" fillId="5" borderId="20" xfId="24" applyBorder="1" applyAlignment="1">
      <alignment horizontal="right" vertical="center"/>
    </xf>
    <xf numFmtId="0" fontId="9" fillId="5" borderId="19" xfId="24" applyBorder="1" applyAlignment="1">
      <alignment horizontal="right" vertical="center"/>
    </xf>
    <xf numFmtId="21" fontId="27" fillId="5" borderId="23" xfId="24" applyNumberFormat="1" applyFont="1" applyBorder="1" applyAlignment="1">
      <alignment horizontal="center"/>
    </xf>
    <xf numFmtId="0" fontId="27" fillId="5" borderId="24" xfId="24" applyFont="1" applyBorder="1" applyAlignment="1">
      <alignment horizontal="center"/>
    </xf>
    <xf numFmtId="21" fontId="27" fillId="5" borderId="25" xfId="24" applyNumberFormat="1" applyFont="1" applyBorder="1" applyAlignment="1">
      <alignment horizontal="center"/>
    </xf>
    <xf numFmtId="0" fontId="27" fillId="5" borderId="26" xfId="24" applyFont="1" applyBorder="1" applyAlignment="1">
      <alignment horizontal="center"/>
    </xf>
    <xf numFmtId="21" fontId="27" fillId="5" borderId="27" xfId="24" applyNumberFormat="1" applyFont="1" applyBorder="1" applyAlignment="1">
      <alignment horizontal="center"/>
    </xf>
    <xf numFmtId="0" fontId="27" fillId="5" borderId="28" xfId="24" applyFont="1" applyBorder="1" applyAlignment="1">
      <alignment horizontal="center"/>
    </xf>
    <xf numFmtId="0" fontId="29" fillId="5" borderId="10" xfId="24" applyFont="1" applyBorder="1" applyAlignment="1">
      <alignment horizontal="center" vertical="center"/>
    </xf>
    <xf numFmtId="21" fontId="19" fillId="18" borderId="5" xfId="0" applyNumberFormat="1" applyFont="1" applyFill="1" applyBorder="1" applyAlignment="1">
      <alignment horizontal="center"/>
    </xf>
    <xf numFmtId="0" fontId="22" fillId="19" borderId="0" xfId="0" applyFont="1" applyFill="1" applyAlignment="1">
      <alignment vertical="center" wrapText="1"/>
    </xf>
    <xf numFmtId="0" fontId="28" fillId="19" borderId="0" xfId="0" applyFont="1" applyFill="1" applyAlignment="1">
      <alignment vertical="center" wrapText="1"/>
    </xf>
    <xf numFmtId="0" fontId="13" fillId="7" borderId="0" xfId="0" applyFont="1" applyFill="1" applyAlignment="1">
      <alignment horizontal="center"/>
    </xf>
    <xf numFmtId="0" fontId="22" fillId="15" borderId="0" xfId="0" applyFont="1" applyFill="1" applyAlignment="1">
      <alignment horizontal="right" vertical="center"/>
    </xf>
    <xf numFmtId="0" fontId="22" fillId="15" borderId="0" xfId="0" applyFont="1" applyFill="1" applyAlignment="1">
      <alignment vertical="center"/>
    </xf>
    <xf numFmtId="0" fontId="22" fillId="11" borderId="0" xfId="0" applyFont="1" applyFill="1" applyAlignment="1">
      <alignment vertical="center"/>
    </xf>
    <xf numFmtId="0" fontId="22" fillId="19" borderId="0" xfId="0" applyFont="1" applyFill="1" applyAlignment="1">
      <alignment horizontal="right" vertical="center"/>
    </xf>
    <xf numFmtId="0" fontId="22" fillId="19" borderId="0" xfId="0" applyFont="1" applyFill="1" applyAlignment="1">
      <alignment vertical="center"/>
    </xf>
    <xf numFmtId="0" fontId="22" fillId="12" borderId="0" xfId="0" applyFont="1" applyFill="1" applyAlignment="1">
      <alignment horizontal="right" vertical="center"/>
    </xf>
    <xf numFmtId="0" fontId="22" fillId="12" borderId="0" xfId="0" applyFont="1" applyFill="1" applyAlignment="1">
      <alignment vertical="center"/>
    </xf>
    <xf numFmtId="21" fontId="18" fillId="0" borderId="5" xfId="0" applyNumberFormat="1" applyFont="1" applyBorder="1"/>
    <xf numFmtId="0" fontId="18" fillId="7" borderId="0" xfId="0" applyFont="1" applyFill="1"/>
    <xf numFmtId="21" fontId="18" fillId="0" borderId="0" xfId="0" applyNumberFormat="1" applyFont="1"/>
    <xf numFmtId="0" fontId="18" fillId="0" borderId="0" xfId="0" applyFont="1" applyAlignment="1">
      <alignment horizontal="center"/>
    </xf>
    <xf numFmtId="0" fontId="17" fillId="7" borderId="0" xfId="0" applyFont="1" applyFill="1" applyAlignment="1">
      <alignment horizontal="center" vertical="center"/>
    </xf>
    <xf numFmtId="21" fontId="17" fillId="0" borderId="0" xfId="0" applyNumberFormat="1" applyFont="1" applyAlignment="1">
      <alignment horizontal="center" vertical="center"/>
    </xf>
    <xf numFmtId="0" fontId="17" fillId="0" borderId="0" xfId="0" applyFont="1" applyAlignment="1">
      <alignment horizontal="center" vertical="center"/>
    </xf>
    <xf numFmtId="0" fontId="20" fillId="7" borderId="0" xfId="0" applyFont="1" applyFill="1" applyAlignment="1">
      <alignment horizontal="center" vertical="center"/>
    </xf>
    <xf numFmtId="0" fontId="0" fillId="0" borderId="0" xfId="0"/>
    <xf numFmtId="0" fontId="5" fillId="21" borderId="0" xfId="0" applyFont="1" applyFill="1" applyAlignment="1">
      <alignment horizontal="center" vertical="center"/>
    </xf>
    <xf numFmtId="21" fontId="1" fillId="21" borderId="0" xfId="0" applyNumberFormat="1" applyFont="1" applyFill="1" applyAlignment="1">
      <alignment vertical="center"/>
    </xf>
    <xf numFmtId="21" fontId="1" fillId="21" borderId="0" xfId="0" applyNumberFormat="1" applyFont="1" applyFill="1" applyAlignment="1">
      <alignment horizontal="right" vertical="center"/>
    </xf>
    <xf numFmtId="0" fontId="2" fillId="0" borderId="0" xfId="0" applyFont="1" applyAlignment="1">
      <alignment wrapText="1"/>
    </xf>
    <xf numFmtId="49" fontId="2" fillId="6" borderId="9" xfId="0" applyNumberFormat="1" applyFont="1" applyFill="1" applyBorder="1" applyAlignment="1">
      <alignment horizontal="center" vertical="center"/>
    </xf>
    <xf numFmtId="0" fontId="14" fillId="7" borderId="18" xfId="0" applyFont="1" applyFill="1" applyBorder="1" applyAlignment="1">
      <alignment horizontal="center" vertical="center"/>
    </xf>
    <xf numFmtId="0" fontId="14" fillId="21" borderId="0" xfId="0" applyFont="1" applyFill="1" applyAlignment="1">
      <alignment horizontal="center" vertical="center"/>
    </xf>
    <xf numFmtId="0" fontId="14" fillId="7" borderId="19" xfId="0" applyFont="1" applyFill="1" applyBorder="1" applyAlignment="1">
      <alignment horizontal="center" vertical="center"/>
    </xf>
    <xf numFmtId="0" fontId="14" fillId="21" borderId="0" xfId="0" quotePrefix="1" applyFont="1" applyFill="1" applyAlignment="1">
      <alignment horizontal="center" vertical="center"/>
    </xf>
    <xf numFmtId="0" fontId="14" fillId="20" borderId="32" xfId="0" applyFont="1" applyFill="1" applyBorder="1" applyAlignment="1">
      <alignment horizontal="center" wrapText="1"/>
    </xf>
    <xf numFmtId="21" fontId="23" fillId="21" borderId="33" xfId="0" applyNumberFormat="1" applyFont="1" applyFill="1" applyBorder="1" applyAlignment="1">
      <alignment horizontal="center"/>
    </xf>
    <xf numFmtId="21" fontId="24" fillId="21" borderId="34" xfId="0" applyNumberFormat="1" applyFont="1" applyFill="1" applyBorder="1" applyAlignment="1">
      <alignment horizontal="center"/>
    </xf>
    <xf numFmtId="21" fontId="23" fillId="21" borderId="34" xfId="0" applyNumberFormat="1" applyFont="1" applyFill="1" applyBorder="1" applyAlignment="1">
      <alignment horizontal="center"/>
    </xf>
    <xf numFmtId="21" fontId="23" fillId="21" borderId="29" xfId="0" applyNumberFormat="1" applyFont="1" applyFill="1" applyBorder="1" applyAlignment="1">
      <alignment horizontal="center"/>
    </xf>
    <xf numFmtId="21" fontId="23" fillId="21" borderId="36" xfId="0" applyNumberFormat="1" applyFont="1" applyFill="1" applyBorder="1" applyAlignment="1">
      <alignment horizontal="center"/>
    </xf>
    <xf numFmtId="21" fontId="2" fillId="21" borderId="36" xfId="0" applyNumberFormat="1" applyFont="1" applyFill="1" applyBorder="1"/>
    <xf numFmtId="0" fontId="23" fillId="21" borderId="31" xfId="0" applyFont="1" applyFill="1" applyBorder="1" applyAlignment="1">
      <alignment horizontal="center"/>
    </xf>
    <xf numFmtId="0" fontId="2" fillId="21" borderId="31" xfId="0" applyFont="1" applyFill="1" applyBorder="1"/>
    <xf numFmtId="0" fontId="23" fillId="21" borderId="19" xfId="0" applyFont="1" applyFill="1" applyBorder="1" applyAlignment="1">
      <alignment horizontal="center"/>
    </xf>
    <xf numFmtId="0" fontId="14" fillId="21" borderId="33" xfId="0" applyFont="1" applyFill="1" applyBorder="1" applyAlignment="1">
      <alignment horizontal="center"/>
    </xf>
    <xf numFmtId="0" fontId="23" fillId="21" borderId="35" xfId="0" applyFont="1" applyFill="1" applyBorder="1" applyAlignment="1">
      <alignment horizontal="center"/>
    </xf>
    <xf numFmtId="0" fontId="23" fillId="21" borderId="30" xfId="0" applyFont="1" applyFill="1" applyBorder="1" applyAlignment="1">
      <alignment horizontal="center"/>
    </xf>
    <xf numFmtId="0" fontId="23" fillId="21" borderId="37" xfId="0" applyFont="1" applyFill="1" applyBorder="1" applyAlignment="1">
      <alignment horizontal="center"/>
    </xf>
    <xf numFmtId="49" fontId="14" fillId="21" borderId="18" xfId="0" applyNumberFormat="1" applyFont="1" applyFill="1" applyBorder="1" applyAlignment="1">
      <alignment horizontal="center"/>
    </xf>
    <xf numFmtId="49" fontId="14" fillId="21" borderId="33" xfId="0" applyNumberFormat="1" applyFont="1" applyFill="1" applyBorder="1" applyAlignment="1">
      <alignment horizontal="center"/>
    </xf>
    <xf numFmtId="49" fontId="23" fillId="21" borderId="34" xfId="0" applyNumberFormat="1" applyFont="1" applyFill="1" applyBorder="1" applyAlignment="1">
      <alignment horizontal="center"/>
    </xf>
    <xf numFmtId="49" fontId="23" fillId="21" borderId="35" xfId="0" applyNumberFormat="1" applyFont="1" applyFill="1" applyBorder="1" applyAlignment="1">
      <alignment horizontal="center"/>
    </xf>
    <xf numFmtId="0" fontId="23" fillId="21" borderId="29" xfId="0" applyFont="1" applyFill="1" applyBorder="1" applyAlignment="1">
      <alignment horizontal="center"/>
    </xf>
    <xf numFmtId="0" fontId="23" fillId="21" borderId="36" xfId="0" applyFont="1" applyFill="1" applyBorder="1" applyAlignment="1">
      <alignment horizontal="center"/>
    </xf>
    <xf numFmtId="0" fontId="2" fillId="21" borderId="36" xfId="0" applyFont="1" applyFill="1" applyBorder="1"/>
    <xf numFmtId="49" fontId="14" fillId="21" borderId="20" xfId="0" applyNumberFormat="1" applyFont="1" applyFill="1" applyBorder="1" applyAlignment="1">
      <alignment horizontal="center"/>
    </xf>
    <xf numFmtId="0" fontId="23" fillId="21" borderId="20" xfId="0" applyFont="1" applyFill="1" applyBorder="1" applyAlignment="1">
      <alignment horizontal="center"/>
    </xf>
    <xf numFmtId="16" fontId="14" fillId="21" borderId="0" xfId="0" quotePrefix="1" applyNumberFormat="1" applyFont="1" applyFill="1" applyAlignment="1">
      <alignment horizontal="center" vertical="center"/>
    </xf>
    <xf numFmtId="0" fontId="22" fillId="9" borderId="0" xfId="0" applyFont="1" applyFill="1" applyAlignment="1">
      <alignment vertical="center"/>
    </xf>
    <xf numFmtId="164" fontId="23" fillId="21" borderId="18" xfId="0" applyNumberFormat="1" applyFont="1" applyFill="1" applyBorder="1" applyAlignment="1">
      <alignment horizontal="center"/>
    </xf>
    <xf numFmtId="164" fontId="23" fillId="21" borderId="20" xfId="0" applyNumberFormat="1" applyFont="1" applyFill="1" applyBorder="1" applyAlignment="1">
      <alignment horizontal="center"/>
    </xf>
    <xf numFmtId="164" fontId="23" fillId="21" borderId="19" xfId="0" applyNumberFormat="1" applyFont="1" applyFill="1" applyBorder="1" applyAlignment="1">
      <alignment horizontal="center"/>
    </xf>
    <xf numFmtId="0" fontId="1" fillId="17" borderId="0" xfId="0" applyFont="1" applyFill="1" applyAlignment="1">
      <alignment vertical="center"/>
    </xf>
    <xf numFmtId="0" fontId="23" fillId="17" borderId="0" xfId="0" applyFont="1" applyFill="1" applyAlignment="1">
      <alignment horizontal="center" vertical="center"/>
    </xf>
    <xf numFmtId="0" fontId="14" fillId="23" borderId="6" xfId="0" applyFont="1" applyFill="1" applyBorder="1" applyAlignment="1">
      <alignment horizontal="center" vertical="center"/>
    </xf>
    <xf numFmtId="0" fontId="23" fillId="23" borderId="0" xfId="0" applyFont="1" applyFill="1" applyAlignment="1">
      <alignment horizontal="center" vertical="center"/>
    </xf>
    <xf numFmtId="0" fontId="35" fillId="4" borderId="0" xfId="23" applyFont="1" applyAlignment="1">
      <alignment horizontal="center" vertical="center"/>
    </xf>
    <xf numFmtId="0" fontId="23" fillId="0" borderId="0" xfId="0" applyFont="1" applyAlignment="1">
      <alignment horizontal="center" vertical="center"/>
    </xf>
    <xf numFmtId="0" fontId="14" fillId="10" borderId="6" xfId="0" applyFont="1" applyFill="1" applyBorder="1" applyAlignment="1">
      <alignment horizontal="center" vertical="center"/>
    </xf>
    <xf numFmtId="0" fontId="23" fillId="10" borderId="0" xfId="0" applyFont="1" applyFill="1" applyAlignment="1">
      <alignment horizontal="center" vertical="center"/>
    </xf>
    <xf numFmtId="0" fontId="23" fillId="8" borderId="0" xfId="0" applyFont="1" applyFill="1" applyAlignment="1">
      <alignment horizontal="center" vertical="center"/>
    </xf>
    <xf numFmtId="0" fontId="13" fillId="0" borderId="11" xfId="0" applyFont="1" applyBorder="1" applyAlignment="1">
      <alignment horizontal="center" vertical="center"/>
    </xf>
    <xf numFmtId="0" fontId="13" fillId="15" borderId="7" xfId="0" applyFont="1" applyFill="1" applyBorder="1" applyAlignment="1">
      <alignment horizontal="center" vertical="center"/>
    </xf>
    <xf numFmtId="0" fontId="13" fillId="7" borderId="0" xfId="0" applyFont="1" applyFill="1" applyAlignment="1">
      <alignment horizontal="center" vertical="center"/>
    </xf>
    <xf numFmtId="0" fontId="13" fillId="10" borderId="7" xfId="0" applyFont="1" applyFill="1" applyBorder="1" applyAlignment="1">
      <alignment horizontal="center" vertical="center"/>
    </xf>
    <xf numFmtId="0" fontId="13" fillId="17" borderId="7" xfId="0" applyFont="1" applyFill="1" applyBorder="1" applyAlignment="1">
      <alignment horizontal="center" vertical="center"/>
    </xf>
    <xf numFmtId="0" fontId="13" fillId="8" borderId="7" xfId="0" applyFont="1" applyFill="1" applyBorder="1" applyAlignment="1">
      <alignment horizontal="center" vertical="center"/>
    </xf>
    <xf numFmtId="0" fontId="36" fillId="22" borderId="0" xfId="25" applyFont="1"/>
    <xf numFmtId="0" fontId="10" fillId="0" borderId="0" xfId="0" applyFont="1" applyAlignment="1">
      <alignment wrapText="1"/>
    </xf>
    <xf numFmtId="0" fontId="36" fillId="22" borderId="0" xfId="25" applyFont="1" applyAlignment="1">
      <alignment wrapText="1"/>
    </xf>
    <xf numFmtId="0" fontId="12" fillId="0" borderId="0" xfId="0" applyFont="1" applyAlignment="1">
      <alignment wrapText="1"/>
    </xf>
    <xf numFmtId="0" fontId="39" fillId="22" borderId="0" xfId="25" applyFont="1"/>
    <xf numFmtId="2" fontId="1" fillId="0" borderId="0" xfId="0" applyNumberFormat="1" applyFont="1"/>
    <xf numFmtId="21" fontId="24" fillId="0" borderId="1" xfId="0" applyNumberFormat="1" applyFont="1" applyBorder="1"/>
    <xf numFmtId="0" fontId="1" fillId="20" borderId="29" xfId="0" applyFont="1" applyFill="1" applyBorder="1" applyAlignment="1">
      <alignment horizontal="center"/>
    </xf>
    <xf numFmtId="0" fontId="1" fillId="20" borderId="30" xfId="0" applyFont="1" applyFill="1" applyBorder="1" applyAlignment="1">
      <alignment horizontal="center"/>
    </xf>
    <xf numFmtId="164" fontId="2" fillId="6" borderId="9" xfId="0" applyNumberFormat="1" applyFont="1" applyFill="1" applyBorder="1" applyAlignment="1">
      <alignment horizontal="center"/>
    </xf>
    <xf numFmtId="0" fontId="12" fillId="9" borderId="0" xfId="0" applyFont="1" applyFill="1" applyAlignment="1">
      <alignment horizontal="center"/>
    </xf>
    <xf numFmtId="14" fontId="1" fillId="10" borderId="9" xfId="0" applyNumberFormat="1" applyFont="1" applyFill="1" applyBorder="1" applyAlignment="1">
      <alignment horizontal="center" vertical="center"/>
    </xf>
    <xf numFmtId="14" fontId="2" fillId="10" borderId="9" xfId="0" applyNumberFormat="1" applyFont="1" applyFill="1" applyBorder="1" applyAlignment="1">
      <alignment horizontal="center" vertical="center"/>
    </xf>
    <xf numFmtId="0" fontId="1" fillId="10" borderId="9" xfId="0" applyFont="1" applyFill="1" applyBorder="1" applyAlignment="1">
      <alignment horizontal="center" vertical="center"/>
    </xf>
    <xf numFmtId="164" fontId="2" fillId="10" borderId="9" xfId="0" applyNumberFormat="1" applyFont="1" applyFill="1" applyBorder="1" applyAlignment="1">
      <alignment horizontal="center"/>
    </xf>
    <xf numFmtId="164" fontId="1" fillId="6" borderId="9" xfId="0" applyNumberFormat="1" applyFont="1" applyFill="1" applyBorder="1" applyAlignment="1">
      <alignment horizontal="center"/>
    </xf>
    <xf numFmtId="0" fontId="34" fillId="9" borderId="30" xfId="0" applyFont="1" applyFill="1" applyBorder="1" applyAlignment="1">
      <alignment horizontal="center"/>
    </xf>
    <xf numFmtId="0" fontId="12" fillId="9" borderId="30" xfId="0" applyFont="1" applyFill="1" applyBorder="1" applyAlignment="1">
      <alignment horizontal="center"/>
    </xf>
    <xf numFmtId="0" fontId="30" fillId="0" borderId="0" xfId="0" applyFont="1" applyAlignment="1">
      <alignment horizontal="center" vertical="center" wrapText="1"/>
    </xf>
    <xf numFmtId="0" fontId="22" fillId="11" borderId="0" xfId="0" applyFont="1" applyFill="1" applyAlignment="1">
      <alignment horizontal="center" vertical="center"/>
    </xf>
    <xf numFmtId="0" fontId="22" fillId="15" borderId="0" xfId="0" applyFont="1" applyFill="1" applyAlignment="1">
      <alignment horizontal="center" vertical="center"/>
    </xf>
    <xf numFmtId="0" fontId="22" fillId="12" borderId="0" xfId="0" applyFont="1" applyFill="1" applyAlignment="1">
      <alignment horizontal="center" vertical="center"/>
    </xf>
    <xf numFmtId="0" fontId="22" fillId="19" borderId="0" xfId="0" applyFont="1" applyFill="1" applyAlignment="1">
      <alignment horizontal="center" vertical="center"/>
    </xf>
    <xf numFmtId="0" fontId="22" fillId="12" borderId="0" xfId="0" applyFont="1" applyFill="1" applyAlignment="1">
      <alignment horizontal="right" vertical="center" wrapText="1"/>
    </xf>
    <xf numFmtId="0" fontId="22" fillId="19" borderId="0" xfId="0" applyFont="1" applyFill="1" applyAlignment="1">
      <alignment horizontal="right" vertical="center" wrapText="1"/>
    </xf>
    <xf numFmtId="0" fontId="22" fillId="11" borderId="0" xfId="0" applyFont="1" applyFill="1" applyAlignment="1">
      <alignment horizontal="right" vertical="center" wrapText="1"/>
    </xf>
    <xf numFmtId="0" fontId="22" fillId="15" borderId="0" xfId="0" applyFont="1" applyFill="1" applyAlignment="1">
      <alignment horizontal="right" vertical="center" wrapText="1"/>
    </xf>
    <xf numFmtId="0" fontId="10" fillId="12" borderId="0" xfId="0" applyFont="1" applyFill="1" applyAlignment="1">
      <alignment horizontal="center" vertical="center"/>
    </xf>
    <xf numFmtId="0" fontId="10" fillId="19" borderId="0" xfId="0" applyFont="1" applyFill="1" applyAlignment="1">
      <alignment horizontal="center" vertical="center"/>
    </xf>
    <xf numFmtId="165" fontId="15" fillId="12" borderId="0" xfId="0" applyNumberFormat="1" applyFont="1" applyFill="1" applyAlignment="1">
      <alignment horizontal="center" vertical="center"/>
    </xf>
    <xf numFmtId="165" fontId="15" fillId="19" borderId="0" xfId="0" applyNumberFormat="1" applyFont="1" applyFill="1" applyAlignment="1">
      <alignment horizontal="center" vertical="center"/>
    </xf>
    <xf numFmtId="0" fontId="22" fillId="12" borderId="0" xfId="0" applyFont="1" applyFill="1" applyAlignment="1">
      <alignment horizontal="center" vertical="center" wrapText="1"/>
    </xf>
    <xf numFmtId="0" fontId="22" fillId="19" borderId="0" xfId="0" applyFont="1" applyFill="1" applyAlignment="1">
      <alignment horizontal="center" vertical="center" wrapText="1"/>
    </xf>
    <xf numFmtId="0" fontId="10" fillId="15" borderId="0" xfId="0" applyFont="1" applyFill="1" applyAlignment="1">
      <alignment horizontal="center" vertical="center"/>
    </xf>
    <xf numFmtId="0" fontId="10" fillId="11" borderId="0" xfId="0" applyFont="1" applyFill="1" applyAlignment="1">
      <alignment horizontal="center" vertical="center"/>
    </xf>
    <xf numFmtId="165" fontId="15" fillId="15" borderId="0" xfId="0" applyNumberFormat="1" applyFont="1" applyFill="1" applyAlignment="1">
      <alignment horizontal="center" vertical="center"/>
    </xf>
    <xf numFmtId="165" fontId="15" fillId="11" borderId="0" xfId="0" applyNumberFormat="1" applyFont="1" applyFill="1" applyAlignment="1">
      <alignment horizontal="center" vertical="center"/>
    </xf>
    <xf numFmtId="0" fontId="22" fillId="15" borderId="0" xfId="0" applyFont="1" applyFill="1" applyAlignment="1">
      <alignment horizontal="center" vertical="center" wrapText="1"/>
    </xf>
    <xf numFmtId="0" fontId="22" fillId="11" borderId="0" xfId="0" applyFont="1" applyFill="1" applyAlignment="1">
      <alignment horizontal="center" vertical="center" wrapText="1"/>
    </xf>
    <xf numFmtId="0" fontId="13" fillId="15" borderId="12" xfId="0" applyFont="1" applyFill="1" applyBorder="1" applyAlignment="1">
      <alignment horizontal="center"/>
    </xf>
    <xf numFmtId="0" fontId="13" fillId="15" borderId="13" xfId="0" applyFont="1" applyFill="1" applyBorder="1" applyAlignment="1">
      <alignment horizontal="center"/>
    </xf>
    <xf numFmtId="0" fontId="13" fillId="15" borderId="14" xfId="0" applyFont="1" applyFill="1" applyBorder="1" applyAlignment="1">
      <alignment horizontal="center"/>
    </xf>
    <xf numFmtId="0" fontId="13" fillId="10" borderId="12" xfId="0" applyFont="1" applyFill="1" applyBorder="1" applyAlignment="1">
      <alignment horizontal="center"/>
    </xf>
    <xf numFmtId="0" fontId="13" fillId="10" borderId="13" xfId="0" applyFont="1" applyFill="1" applyBorder="1" applyAlignment="1">
      <alignment horizontal="center"/>
    </xf>
    <xf numFmtId="0" fontId="13" fillId="10" borderId="14" xfId="0" applyFont="1" applyFill="1" applyBorder="1" applyAlignment="1">
      <alignment horizontal="center"/>
    </xf>
    <xf numFmtId="0" fontId="13" fillId="17" borderId="12" xfId="0" applyFont="1" applyFill="1" applyBorder="1" applyAlignment="1">
      <alignment horizontal="center"/>
    </xf>
    <xf numFmtId="0" fontId="13" fillId="17" borderId="13" xfId="0" applyFont="1" applyFill="1" applyBorder="1" applyAlignment="1">
      <alignment horizontal="center"/>
    </xf>
    <xf numFmtId="0" fontId="13" fillId="17" borderId="14" xfId="0" applyFont="1" applyFill="1" applyBorder="1" applyAlignment="1">
      <alignment horizontal="center"/>
    </xf>
    <xf numFmtId="0" fontId="13" fillId="8" borderId="12" xfId="0" applyFont="1" applyFill="1" applyBorder="1" applyAlignment="1">
      <alignment horizontal="center"/>
    </xf>
    <xf numFmtId="0" fontId="13" fillId="8" borderId="13" xfId="0" applyFont="1" applyFill="1" applyBorder="1" applyAlignment="1">
      <alignment horizontal="center"/>
    </xf>
    <xf numFmtId="0" fontId="13" fillId="8" borderId="14" xfId="0" applyFont="1" applyFill="1" applyBorder="1" applyAlignment="1">
      <alignment horizontal="center"/>
    </xf>
    <xf numFmtId="0" fontId="13" fillId="15" borderId="15" xfId="0" applyFont="1" applyFill="1" applyBorder="1" applyAlignment="1">
      <alignment horizontal="center"/>
    </xf>
    <xf numFmtId="0" fontId="13" fillId="15" borderId="16" xfId="0" applyFont="1" applyFill="1" applyBorder="1" applyAlignment="1">
      <alignment horizontal="center"/>
    </xf>
    <xf numFmtId="0" fontId="13" fillId="15" borderId="17" xfId="0" applyFont="1" applyFill="1" applyBorder="1" applyAlignment="1">
      <alignment horizontal="center"/>
    </xf>
    <xf numFmtId="0" fontId="13" fillId="10" borderId="15" xfId="0" applyFont="1" applyFill="1" applyBorder="1" applyAlignment="1">
      <alignment horizontal="center"/>
    </xf>
    <xf numFmtId="0" fontId="13" fillId="10" borderId="16" xfId="0" applyFont="1" applyFill="1" applyBorder="1" applyAlignment="1">
      <alignment horizontal="center"/>
    </xf>
    <xf numFmtId="0" fontId="13" fillId="10" borderId="17" xfId="0" applyFont="1" applyFill="1" applyBorder="1" applyAlignment="1">
      <alignment horizontal="center"/>
    </xf>
    <xf numFmtId="0" fontId="13" fillId="17" borderId="15" xfId="0" applyFont="1" applyFill="1" applyBorder="1" applyAlignment="1">
      <alignment horizontal="center"/>
    </xf>
    <xf numFmtId="0" fontId="13" fillId="17" borderId="16" xfId="0" applyFont="1" applyFill="1" applyBorder="1" applyAlignment="1">
      <alignment horizontal="center"/>
    </xf>
    <xf numFmtId="0" fontId="13" fillId="17" borderId="17" xfId="0" applyFont="1" applyFill="1" applyBorder="1" applyAlignment="1">
      <alignment horizontal="center"/>
    </xf>
    <xf numFmtId="0" fontId="13" fillId="8" borderId="15" xfId="0" applyFont="1" applyFill="1" applyBorder="1" applyAlignment="1">
      <alignment horizontal="center"/>
    </xf>
    <xf numFmtId="0" fontId="13" fillId="8" borderId="16" xfId="0" applyFont="1" applyFill="1" applyBorder="1" applyAlignment="1">
      <alignment horizontal="center"/>
    </xf>
    <xf numFmtId="0" fontId="13" fillId="8" borderId="17" xfId="0" applyFont="1" applyFill="1" applyBorder="1" applyAlignment="1">
      <alignment horizontal="center"/>
    </xf>
    <xf numFmtId="0" fontId="1" fillId="17" borderId="0" xfId="0" applyFont="1" applyFill="1" applyAlignment="1">
      <alignment horizontal="center" vertical="center"/>
    </xf>
    <xf numFmtId="0" fontId="14" fillId="0" borderId="11" xfId="0" applyFont="1" applyFill="1" applyBorder="1" applyAlignment="1">
      <alignment horizontal="center" vertical="center"/>
    </xf>
    <xf numFmtId="0" fontId="23" fillId="0" borderId="0" xfId="0" applyFont="1" applyFill="1" applyAlignment="1">
      <alignment horizontal="center" vertical="center"/>
    </xf>
    <xf numFmtId="0" fontId="35" fillId="0" borderId="0" xfId="23" applyFont="1" applyFill="1" applyAlignment="1">
      <alignment horizontal="center" vertical="center"/>
    </xf>
    <xf numFmtId="21" fontId="24" fillId="21" borderId="35" xfId="0" applyNumberFormat="1" applyFont="1" applyFill="1" applyBorder="1" applyAlignment="1">
      <alignment horizontal="center"/>
    </xf>
    <xf numFmtId="0" fontId="18" fillId="14" borderId="5" xfId="0" applyFont="1" applyFill="1" applyBorder="1" applyAlignment="1">
      <alignment horizontal="center"/>
    </xf>
    <xf numFmtId="0" fontId="20" fillId="0" borderId="0" xfId="0" applyFont="1" applyAlignment="1">
      <alignment horizontal="center"/>
    </xf>
    <xf numFmtId="0" fontId="18" fillId="16" borderId="5" xfId="0" applyFont="1" applyFill="1" applyBorder="1" applyAlignment="1">
      <alignment horizontal="center"/>
    </xf>
    <xf numFmtId="0" fontId="18" fillId="13" borderId="5" xfId="0" applyFont="1" applyFill="1" applyBorder="1" applyAlignment="1">
      <alignment horizontal="center"/>
    </xf>
    <xf numFmtId="0" fontId="18" fillId="18" borderId="5" xfId="0" applyFont="1" applyFill="1" applyBorder="1" applyAlignment="1">
      <alignment horizontal="center"/>
    </xf>
    <xf numFmtId="0" fontId="18" fillId="13" borderId="5" xfId="0" applyFont="1" applyFill="1" applyBorder="1" applyAlignment="1">
      <alignment horizontal="center" vertical="center"/>
    </xf>
    <xf numFmtId="0" fontId="20" fillId="24" borderId="5" xfId="0" applyFont="1" applyFill="1" applyBorder="1" applyAlignment="1">
      <alignment horizontal="center" vertical="center"/>
    </xf>
    <xf numFmtId="0" fontId="18" fillId="24" borderId="5" xfId="0" applyFont="1" applyFill="1" applyBorder="1" applyAlignment="1">
      <alignment horizontal="center" vertical="center"/>
    </xf>
    <xf numFmtId="0" fontId="20" fillId="24" borderId="38" xfId="0" applyFont="1" applyFill="1" applyBorder="1" applyAlignment="1">
      <alignment horizontal="center" vertical="center"/>
    </xf>
    <xf numFmtId="0" fontId="20" fillId="24" borderId="10" xfId="0" applyFont="1" applyFill="1" applyBorder="1" applyAlignment="1">
      <alignment horizontal="center" vertical="center"/>
    </xf>
    <xf numFmtId="0" fontId="20" fillId="24" borderId="5" xfId="0" applyFont="1" applyFill="1" applyBorder="1" applyAlignment="1">
      <alignment horizontal="center"/>
    </xf>
    <xf numFmtId="0" fontId="18" fillId="24" borderId="5" xfId="0" applyFont="1" applyFill="1" applyBorder="1" applyAlignment="1">
      <alignment horizontal="center"/>
    </xf>
    <xf numFmtId="0" fontId="1" fillId="0" borderId="0" xfId="0" applyFont="1" applyAlignment="1">
      <alignment horizontal="center" vertical="center" wrapText="1"/>
    </xf>
    <xf numFmtId="0" fontId="2" fillId="0" borderId="0" xfId="0" applyFont="1" applyAlignment="1">
      <alignment horizontal="center" vertical="center" wrapText="1"/>
    </xf>
    <xf numFmtId="14" fontId="26" fillId="5" borderId="7" xfId="24" applyNumberFormat="1" applyFont="1" applyBorder="1" applyAlignment="1">
      <alignment horizontal="left" vertical="center"/>
    </xf>
    <xf numFmtId="0" fontId="26" fillId="5" borderId="6" xfId="24" applyFont="1" applyBorder="1" applyAlignment="1">
      <alignment horizontal="right" vertical="center"/>
    </xf>
    <xf numFmtId="0" fontId="26" fillId="5" borderId="11" xfId="24" applyFont="1" applyBorder="1" applyAlignment="1">
      <alignment horizontal="right"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41" fillId="15" borderId="0" xfId="0" applyFont="1" applyFill="1" applyAlignment="1">
      <alignment vertical="center"/>
    </xf>
    <xf numFmtId="0" fontId="42" fillId="2" borderId="1" xfId="0" applyFont="1" applyFill="1" applyBorder="1" applyAlignment="1">
      <alignment horizontal="center" vertical="center"/>
    </xf>
    <xf numFmtId="0" fontId="43" fillId="0" borderId="0" xfId="0" applyFont="1" applyAlignment="1">
      <alignment horizontal="center" vertical="center"/>
    </xf>
    <xf numFmtId="0" fontId="42" fillId="14" borderId="5" xfId="0" applyFont="1" applyFill="1" applyBorder="1" applyAlignment="1">
      <alignment horizontal="center" vertical="center"/>
    </xf>
    <xf numFmtId="0" fontId="5" fillId="0" borderId="0" xfId="0" applyFont="1" applyAlignment="1">
      <alignment horizontal="center" vertical="center"/>
    </xf>
    <xf numFmtId="0" fontId="5" fillId="7" borderId="0" xfId="0" applyFont="1" applyFill="1"/>
    <xf numFmtId="0" fontId="41" fillId="12" borderId="0" xfId="0" applyFont="1" applyFill="1" applyAlignment="1">
      <alignment vertical="center"/>
    </xf>
    <xf numFmtId="0" fontId="42" fillId="0" borderId="0" xfId="0" applyFont="1" applyAlignment="1">
      <alignment horizontal="center" vertical="center"/>
    </xf>
    <xf numFmtId="0" fontId="41" fillId="11" borderId="0" xfId="0" applyFont="1" applyFill="1" applyAlignment="1">
      <alignment vertical="center"/>
    </xf>
    <xf numFmtId="0" fontId="42" fillId="16" borderId="5" xfId="0" applyFont="1" applyFill="1" applyBorder="1" applyAlignment="1">
      <alignment horizontal="center" vertical="center"/>
    </xf>
    <xf numFmtId="0" fontId="41" fillId="19" borderId="0" xfId="0" applyFont="1" applyFill="1" applyAlignment="1">
      <alignment vertical="center"/>
    </xf>
    <xf numFmtId="0" fontId="42" fillId="2" borderId="2" xfId="0" applyFont="1" applyFill="1" applyBorder="1" applyAlignment="1">
      <alignment horizontal="center" vertical="center"/>
    </xf>
    <xf numFmtId="0" fontId="41" fillId="0" borderId="0" xfId="0" applyFont="1" applyAlignment="1">
      <alignment horizontal="center" vertical="center"/>
    </xf>
    <xf numFmtId="0" fontId="5" fillId="15" borderId="5" xfId="0" applyFont="1" applyFill="1" applyBorder="1" applyAlignment="1">
      <alignment horizontal="center" vertical="center"/>
    </xf>
    <xf numFmtId="0" fontId="42" fillId="15" borderId="5" xfId="0" applyFont="1" applyFill="1" applyBorder="1" applyAlignment="1">
      <alignment horizontal="center" vertical="center"/>
    </xf>
    <xf numFmtId="0" fontId="5" fillId="11" borderId="5" xfId="0" applyFont="1" applyFill="1" applyBorder="1" applyAlignment="1">
      <alignment horizontal="center" vertical="center"/>
    </xf>
    <xf numFmtId="0" fontId="42" fillId="11" borderId="5" xfId="0" applyFont="1" applyFill="1" applyBorder="1" applyAlignment="1">
      <alignment horizontal="center" vertical="center"/>
    </xf>
    <xf numFmtId="0" fontId="42" fillId="13" borderId="5" xfId="0" applyFont="1" applyFill="1" applyBorder="1" applyAlignment="1">
      <alignment horizontal="center" vertical="center"/>
    </xf>
    <xf numFmtId="0" fontId="42" fillId="18" borderId="5" xfId="0" applyFont="1" applyFill="1" applyBorder="1" applyAlignment="1">
      <alignment horizontal="center" vertical="center"/>
    </xf>
    <xf numFmtId="0" fontId="5" fillId="12" borderId="5" xfId="0" applyFont="1" applyFill="1" applyBorder="1" applyAlignment="1">
      <alignment horizontal="center" vertical="center"/>
    </xf>
    <xf numFmtId="0" fontId="42" fillId="12" borderId="5" xfId="0" applyFont="1" applyFill="1" applyBorder="1" applyAlignment="1">
      <alignment horizontal="center" vertical="center"/>
    </xf>
    <xf numFmtId="0" fontId="5" fillId="19" borderId="5" xfId="0" applyFont="1" applyFill="1" applyBorder="1" applyAlignment="1">
      <alignment horizontal="center" vertical="center"/>
    </xf>
    <xf numFmtId="0" fontId="42" fillId="19" borderId="5" xfId="0" applyFont="1" applyFill="1" applyBorder="1" applyAlignment="1">
      <alignment horizontal="center" vertical="center"/>
    </xf>
    <xf numFmtId="0" fontId="20" fillId="19" borderId="5" xfId="0" applyFont="1" applyFill="1" applyBorder="1" applyAlignment="1">
      <alignment horizontal="center" vertical="center"/>
    </xf>
    <xf numFmtId="0" fontId="18" fillId="19" borderId="5" xfId="0" applyFont="1" applyFill="1" applyBorder="1" applyAlignment="1">
      <alignment horizontal="center" vertical="center"/>
    </xf>
    <xf numFmtId="0" fontId="20" fillId="12" borderId="5" xfId="0" applyFont="1" applyFill="1" applyBorder="1" applyAlignment="1">
      <alignment horizontal="center" vertical="center"/>
    </xf>
    <xf numFmtId="0" fontId="18" fillId="12" borderId="5" xfId="0" applyFont="1" applyFill="1" applyBorder="1" applyAlignment="1">
      <alignment horizontal="center" vertical="center"/>
    </xf>
    <xf numFmtId="0" fontId="20" fillId="11" borderId="5" xfId="0" applyFont="1" applyFill="1" applyBorder="1" applyAlignment="1">
      <alignment horizontal="center" vertical="center"/>
    </xf>
    <xf numFmtId="0" fontId="18" fillId="11" borderId="5" xfId="0" applyFont="1" applyFill="1" applyBorder="1" applyAlignment="1">
      <alignment horizontal="center" vertical="center"/>
    </xf>
    <xf numFmtId="0" fontId="20" fillId="15" borderId="5" xfId="0" applyFont="1" applyFill="1" applyBorder="1" applyAlignment="1">
      <alignment horizontal="center" vertical="center"/>
    </xf>
    <xf numFmtId="0" fontId="18" fillId="15" borderId="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xf numFmtId="0" fontId="4" fillId="3" borderId="4" xfId="0" applyFont="1" applyFill="1" applyBorder="1"/>
    <xf numFmtId="0" fontId="4" fillId="2" borderId="2" xfId="0" applyFont="1" applyFill="1" applyBorder="1" applyAlignment="1">
      <alignment horizontal="center" vertical="center"/>
    </xf>
    <xf numFmtId="0" fontId="4" fillId="0" borderId="0" xfId="0" applyFont="1"/>
    <xf numFmtId="0" fontId="15" fillId="0" borderId="0" xfId="0" applyFont="1"/>
    <xf numFmtId="0" fontId="15" fillId="7" borderId="0" xfId="0" applyFont="1" applyFill="1"/>
    <xf numFmtId="0" fontId="14" fillId="17" borderId="6" xfId="0" applyFont="1" applyFill="1" applyBorder="1" applyAlignment="1">
      <alignment horizontal="center" vertical="center"/>
    </xf>
    <xf numFmtId="0" fontId="14" fillId="8" borderId="6" xfId="0" applyFont="1" applyFill="1" applyBorder="1" applyAlignment="1">
      <alignment horizontal="center" vertical="center"/>
    </xf>
  </cellXfs>
  <cellStyles count="26">
    <cellStyle name="Bad" xfId="23" builtinId="27"/>
    <cellStyle name="Calculation" xfId="24" builtinId="2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Good" xfId="25"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13925</xdr:colOff>
      <xdr:row>11</xdr:row>
      <xdr:rowOff>2</xdr:rowOff>
    </xdr:from>
    <xdr:to>
      <xdr:col>1</xdr:col>
      <xdr:colOff>4000503</xdr:colOff>
      <xdr:row>15</xdr:row>
      <xdr:rowOff>138377</xdr:rowOff>
    </xdr:to>
    <xdr:pic>
      <xdr:nvPicPr>
        <xdr:cNvPr id="36" name="Picture 35">
          <a:extLst>
            <a:ext uri="{FF2B5EF4-FFF2-40B4-BE49-F238E27FC236}">
              <a16:creationId xmlns:a16="http://schemas.microsoft.com/office/drawing/2014/main" id="{4DE43EAB-827D-4398-A59E-728011CC0A98}"/>
            </a:ext>
          </a:extLst>
        </xdr:cNvPr>
        <xdr:cNvPicPr>
          <a:picLocks noChangeAspect="1"/>
        </xdr:cNvPicPr>
      </xdr:nvPicPr>
      <xdr:blipFill>
        <a:blip xmlns:r="http://schemas.openxmlformats.org/officeDocument/2006/relationships" r:embed="rId1"/>
        <a:stretch>
          <a:fillRect/>
        </a:stretch>
      </xdr:blipFill>
      <xdr:spPr>
        <a:xfrm>
          <a:off x="6681425" y="3055329"/>
          <a:ext cx="3986578" cy="1156817"/>
        </a:xfrm>
        <a:prstGeom prst="rect">
          <a:avLst/>
        </a:prstGeom>
      </xdr:spPr>
    </xdr:pic>
    <xdr:clientData/>
  </xdr:twoCellAnchor>
  <xdr:twoCellAnchor editAs="oneCell">
    <xdr:from>
      <xdr:col>7</xdr:col>
      <xdr:colOff>2199</xdr:colOff>
      <xdr:row>24</xdr:row>
      <xdr:rowOff>241787</xdr:rowOff>
    </xdr:from>
    <xdr:to>
      <xdr:col>7</xdr:col>
      <xdr:colOff>2045302</xdr:colOff>
      <xdr:row>27</xdr:row>
      <xdr:rowOff>197168</xdr:rowOff>
    </xdr:to>
    <xdr:pic>
      <xdr:nvPicPr>
        <xdr:cNvPr id="39" name="Picture 38">
          <a:extLst>
            <a:ext uri="{FF2B5EF4-FFF2-40B4-BE49-F238E27FC236}">
              <a16:creationId xmlns:a16="http://schemas.microsoft.com/office/drawing/2014/main" id="{1EECB591-260E-4011-A877-8D5FA0D1CC4C}"/>
            </a:ext>
          </a:extLst>
        </xdr:cNvPr>
        <xdr:cNvPicPr>
          <a:picLocks noChangeAspect="1"/>
        </xdr:cNvPicPr>
      </xdr:nvPicPr>
      <xdr:blipFill>
        <a:blip xmlns:r="http://schemas.openxmlformats.org/officeDocument/2006/relationships" r:embed="rId2"/>
        <a:stretch>
          <a:fillRect/>
        </a:stretch>
      </xdr:blipFill>
      <xdr:spPr>
        <a:xfrm>
          <a:off x="8677276" y="7209691"/>
          <a:ext cx="2043103" cy="646309"/>
        </a:xfrm>
        <a:prstGeom prst="rect">
          <a:avLst/>
        </a:prstGeom>
      </xdr:spPr>
    </xdr:pic>
    <xdr:clientData/>
  </xdr:twoCellAnchor>
  <xdr:twoCellAnchor editAs="oneCell">
    <xdr:from>
      <xdr:col>1</xdr:col>
      <xdr:colOff>906340</xdr:colOff>
      <xdr:row>25</xdr:row>
      <xdr:rowOff>134616</xdr:rowOff>
    </xdr:from>
    <xdr:to>
      <xdr:col>1</xdr:col>
      <xdr:colOff>2930769</xdr:colOff>
      <xdr:row>28</xdr:row>
      <xdr:rowOff>85793</xdr:rowOff>
    </xdr:to>
    <xdr:pic>
      <xdr:nvPicPr>
        <xdr:cNvPr id="40" name="Picture 39">
          <a:extLst>
            <a:ext uri="{FF2B5EF4-FFF2-40B4-BE49-F238E27FC236}">
              <a16:creationId xmlns:a16="http://schemas.microsoft.com/office/drawing/2014/main" id="{61718685-8057-430B-8E4C-13A5824D8BC9}"/>
            </a:ext>
          </a:extLst>
        </xdr:cNvPr>
        <xdr:cNvPicPr>
          <a:picLocks noChangeAspect="1"/>
        </xdr:cNvPicPr>
      </xdr:nvPicPr>
      <xdr:blipFill>
        <a:blip xmlns:r="http://schemas.openxmlformats.org/officeDocument/2006/relationships" r:embed="rId3"/>
        <a:stretch>
          <a:fillRect/>
        </a:stretch>
      </xdr:blipFill>
      <xdr:spPr>
        <a:xfrm>
          <a:off x="7573840" y="6018135"/>
          <a:ext cx="2024429" cy="632582"/>
        </a:xfrm>
        <a:prstGeom prst="rect">
          <a:avLst/>
        </a:prstGeom>
      </xdr:spPr>
    </xdr:pic>
    <xdr:clientData/>
  </xdr:twoCellAnchor>
  <xdr:twoCellAnchor editAs="oneCell">
    <xdr:from>
      <xdr:col>1</xdr:col>
      <xdr:colOff>377337</xdr:colOff>
      <xdr:row>19</xdr:row>
      <xdr:rowOff>153866</xdr:rowOff>
    </xdr:from>
    <xdr:to>
      <xdr:col>2</xdr:col>
      <xdr:colOff>11003</xdr:colOff>
      <xdr:row>24</xdr:row>
      <xdr:rowOff>198622</xdr:rowOff>
    </xdr:to>
    <xdr:pic>
      <xdr:nvPicPr>
        <xdr:cNvPr id="41" name="Picture 40">
          <a:extLst>
            <a:ext uri="{FF2B5EF4-FFF2-40B4-BE49-F238E27FC236}">
              <a16:creationId xmlns:a16="http://schemas.microsoft.com/office/drawing/2014/main" id="{06A88385-F579-4D63-B9E8-5C95A169FC97}"/>
            </a:ext>
          </a:extLst>
        </xdr:cNvPr>
        <xdr:cNvPicPr>
          <a:picLocks noChangeAspect="1"/>
        </xdr:cNvPicPr>
      </xdr:nvPicPr>
      <xdr:blipFill>
        <a:blip xmlns:r="http://schemas.openxmlformats.org/officeDocument/2006/relationships" r:embed="rId4"/>
        <a:stretch>
          <a:fillRect/>
        </a:stretch>
      </xdr:blipFill>
      <xdr:spPr>
        <a:xfrm>
          <a:off x="7044837" y="4681904"/>
          <a:ext cx="5942146" cy="1173102"/>
        </a:xfrm>
        <a:prstGeom prst="rect">
          <a:avLst/>
        </a:prstGeom>
      </xdr:spPr>
    </xdr:pic>
    <xdr:clientData/>
  </xdr:twoCellAnchor>
  <xdr:twoCellAnchor editAs="oneCell">
    <xdr:from>
      <xdr:col>1</xdr:col>
      <xdr:colOff>42587</xdr:colOff>
      <xdr:row>3</xdr:row>
      <xdr:rowOff>2382</xdr:rowOff>
    </xdr:from>
    <xdr:to>
      <xdr:col>1</xdr:col>
      <xdr:colOff>4623288</xdr:colOff>
      <xdr:row>10</xdr:row>
      <xdr:rowOff>64602</xdr:rowOff>
    </xdr:to>
    <xdr:pic>
      <xdr:nvPicPr>
        <xdr:cNvPr id="43" name="Picture 42">
          <a:extLst>
            <a:ext uri="{FF2B5EF4-FFF2-40B4-BE49-F238E27FC236}">
              <a16:creationId xmlns:a16="http://schemas.microsoft.com/office/drawing/2014/main" id="{1D716E2C-5225-476D-A8B6-256FB023AAF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351068" y="683786"/>
          <a:ext cx="4580701" cy="2209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3773366</xdr:colOff>
      <xdr:row>25</xdr:row>
      <xdr:rowOff>170165</xdr:rowOff>
    </xdr:from>
    <xdr:to>
      <xdr:col>1</xdr:col>
      <xdr:colOff>5817578</xdr:colOff>
      <xdr:row>28</xdr:row>
      <xdr:rowOff>59436</xdr:rowOff>
    </xdr:to>
    <xdr:pic>
      <xdr:nvPicPr>
        <xdr:cNvPr id="46" name="Picture 45">
          <a:extLst>
            <a:ext uri="{FF2B5EF4-FFF2-40B4-BE49-F238E27FC236}">
              <a16:creationId xmlns:a16="http://schemas.microsoft.com/office/drawing/2014/main" id="{7E520FE8-7057-45ED-83A7-838F9D39E875}"/>
            </a:ext>
          </a:extLst>
        </xdr:cNvPr>
        <xdr:cNvPicPr>
          <a:picLocks noChangeAspect="1"/>
        </xdr:cNvPicPr>
      </xdr:nvPicPr>
      <xdr:blipFill>
        <a:blip xmlns:r="http://schemas.openxmlformats.org/officeDocument/2006/relationships" r:embed="rId6"/>
        <a:stretch>
          <a:fillRect/>
        </a:stretch>
      </xdr:blipFill>
      <xdr:spPr>
        <a:xfrm>
          <a:off x="10440866" y="6053684"/>
          <a:ext cx="2044212" cy="570676"/>
        </a:xfrm>
        <a:prstGeom prst="rect">
          <a:avLst/>
        </a:prstGeom>
      </xdr:spPr>
    </xdr:pic>
    <xdr:clientData/>
  </xdr:twoCellAnchor>
  <xdr:twoCellAnchor editAs="oneCell">
    <xdr:from>
      <xdr:col>1</xdr:col>
      <xdr:colOff>169985</xdr:colOff>
      <xdr:row>28</xdr:row>
      <xdr:rowOff>163425</xdr:rowOff>
    </xdr:from>
    <xdr:to>
      <xdr:col>2</xdr:col>
      <xdr:colOff>158262</xdr:colOff>
      <xdr:row>33</xdr:row>
      <xdr:rowOff>172499</xdr:rowOff>
    </xdr:to>
    <xdr:pic>
      <xdr:nvPicPr>
        <xdr:cNvPr id="2" name="Immagine 1">
          <a:extLst>
            <a:ext uri="{FF2B5EF4-FFF2-40B4-BE49-F238E27FC236}">
              <a16:creationId xmlns:a16="http://schemas.microsoft.com/office/drawing/2014/main" id="{3794ECC3-1B33-CD0F-42F8-CDA1374B6151}"/>
            </a:ext>
          </a:extLst>
        </xdr:cNvPr>
        <xdr:cNvPicPr>
          <a:picLocks noChangeAspect="1"/>
        </xdr:cNvPicPr>
      </xdr:nvPicPr>
      <xdr:blipFill>
        <a:blip xmlns:r="http://schemas.openxmlformats.org/officeDocument/2006/relationships" r:embed="rId7"/>
        <a:stretch>
          <a:fillRect/>
        </a:stretch>
      </xdr:blipFill>
      <xdr:spPr>
        <a:xfrm>
          <a:off x="7262447" y="6558363"/>
          <a:ext cx="6471138" cy="1122766"/>
        </a:xfrm>
        <a:prstGeom prst="rect">
          <a:avLst/>
        </a:prstGeom>
      </xdr:spPr>
    </xdr:pic>
    <xdr:clientData/>
  </xdr:twoCellAnchor>
  <xdr:twoCellAnchor editAs="oneCell">
    <xdr:from>
      <xdr:col>1</xdr:col>
      <xdr:colOff>164123</xdr:colOff>
      <xdr:row>16</xdr:row>
      <xdr:rowOff>61504</xdr:rowOff>
    </xdr:from>
    <xdr:to>
      <xdr:col>1</xdr:col>
      <xdr:colOff>1647092</xdr:colOff>
      <xdr:row>18</xdr:row>
      <xdr:rowOff>124918</xdr:rowOff>
    </xdr:to>
    <xdr:pic>
      <xdr:nvPicPr>
        <xdr:cNvPr id="7" name="Picture 6">
          <a:extLst>
            <a:ext uri="{FF2B5EF4-FFF2-40B4-BE49-F238E27FC236}">
              <a16:creationId xmlns:a16="http://schemas.microsoft.com/office/drawing/2014/main" id="{BF90D4C5-A2AD-1683-08E3-314BD1D67AB7}"/>
            </a:ext>
          </a:extLst>
        </xdr:cNvPr>
        <xdr:cNvPicPr>
          <a:picLocks noChangeAspect="1"/>
        </xdr:cNvPicPr>
      </xdr:nvPicPr>
      <xdr:blipFill>
        <a:blip xmlns:r="http://schemas.openxmlformats.org/officeDocument/2006/relationships" r:embed="rId8"/>
        <a:stretch>
          <a:fillRect/>
        </a:stretch>
      </xdr:blipFill>
      <xdr:spPr>
        <a:xfrm>
          <a:off x="7256585" y="4240781"/>
          <a:ext cx="1482969" cy="631983"/>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3"/>
  <sheetViews>
    <sheetView tabSelected="1" zoomScale="126" zoomScaleNormal="115" workbookViewId="0">
      <selection activeCell="E9" sqref="E9"/>
    </sheetView>
  </sheetViews>
  <sheetFormatPr defaultColWidth="11.44140625" defaultRowHeight="13.2" x14ac:dyDescent="0.25"/>
  <cols>
    <col min="1" max="1" width="29.21875" style="1" customWidth="1"/>
    <col min="2" max="2" width="15.109375" style="1" customWidth="1"/>
    <col min="3" max="3" width="25.88671875" style="1" customWidth="1"/>
    <col min="4" max="4" width="11.88671875" style="1" customWidth="1"/>
    <col min="5" max="5" width="15.109375" style="1" customWidth="1"/>
    <col min="6" max="6" width="10.33203125" style="1" customWidth="1"/>
    <col min="7" max="7" width="11.44140625" style="1"/>
    <col min="8" max="8" width="24.5546875" style="1" customWidth="1"/>
    <col min="9" max="16384" width="11.44140625" style="1"/>
  </cols>
  <sheetData>
    <row r="1" spans="1:7" x14ac:dyDescent="0.25">
      <c r="A1" s="145" t="s">
        <v>18</v>
      </c>
      <c r="B1" s="145"/>
      <c r="C1" s="145"/>
      <c r="E1" s="198" t="s">
        <v>204</v>
      </c>
    </row>
    <row r="2" spans="1:7" x14ac:dyDescent="0.25">
      <c r="A2" s="145" t="s">
        <v>76</v>
      </c>
      <c r="B2" s="145"/>
      <c r="C2" s="145"/>
      <c r="E2" s="120" t="s">
        <v>81</v>
      </c>
    </row>
    <row r="3" spans="1:7" x14ac:dyDescent="0.25">
      <c r="A3" s="151" t="s">
        <v>83</v>
      </c>
      <c r="B3" s="152"/>
      <c r="C3" s="152"/>
      <c r="E3" s="121" t="s">
        <v>82</v>
      </c>
    </row>
    <row r="4" spans="1:7" x14ac:dyDescent="0.25">
      <c r="A4" s="39" t="s">
        <v>10</v>
      </c>
      <c r="B4" s="148" t="s">
        <v>209</v>
      </c>
      <c r="C4" s="148"/>
      <c r="D4" s="11" t="s">
        <v>28</v>
      </c>
    </row>
    <row r="5" spans="1:7" x14ac:dyDescent="0.25">
      <c r="A5" s="39" t="s">
        <v>20</v>
      </c>
      <c r="B5" s="146" t="s">
        <v>159</v>
      </c>
      <c r="C5" s="147"/>
      <c r="D5" s="11" t="s">
        <v>28</v>
      </c>
    </row>
    <row r="6" spans="1:7" x14ac:dyDescent="0.25">
      <c r="A6" s="39" t="s">
        <v>9</v>
      </c>
      <c r="B6" s="147">
        <v>44815</v>
      </c>
      <c r="C6" s="147"/>
      <c r="D6" s="11" t="s">
        <v>28</v>
      </c>
    </row>
    <row r="7" spans="1:7" x14ac:dyDescent="0.25">
      <c r="A7" s="39" t="s">
        <v>16</v>
      </c>
      <c r="B7" s="149">
        <v>0.47916666666666669</v>
      </c>
      <c r="C7" s="149"/>
      <c r="D7" s="11" t="s">
        <v>28</v>
      </c>
    </row>
    <row r="8" spans="1:7" x14ac:dyDescent="0.25">
      <c r="A8" s="39" t="s">
        <v>19</v>
      </c>
      <c r="B8" s="144">
        <v>1.3888888888888889E-3</v>
      </c>
      <c r="C8" s="144"/>
      <c r="D8" s="35" t="s">
        <v>27</v>
      </c>
    </row>
    <row r="9" spans="1:7" x14ac:dyDescent="0.25">
      <c r="A9" s="39" t="s">
        <v>220</v>
      </c>
      <c r="B9" s="144">
        <v>5.5555555555555558E-3</v>
      </c>
      <c r="C9" s="144"/>
      <c r="D9" s="35" t="s">
        <v>27</v>
      </c>
    </row>
    <row r="10" spans="1:7" x14ac:dyDescent="0.25">
      <c r="A10" s="40" t="s">
        <v>221</v>
      </c>
      <c r="B10" s="150">
        <v>2.0833333333333333E-3</v>
      </c>
      <c r="C10" s="144"/>
      <c r="D10" s="35" t="s">
        <v>27</v>
      </c>
    </row>
    <row r="11" spans="1:7" ht="6" customHeight="1" x14ac:dyDescent="0.25"/>
    <row r="12" spans="1:7" x14ac:dyDescent="0.25">
      <c r="A12" s="38" t="s">
        <v>96</v>
      </c>
      <c r="B12" s="38" t="s">
        <v>24</v>
      </c>
      <c r="C12" s="38" t="s">
        <v>12</v>
      </c>
      <c r="F12" s="4"/>
      <c r="G12" s="4"/>
    </row>
    <row r="13" spans="1:7" x14ac:dyDescent="0.25">
      <c r="A13" s="9" t="s">
        <v>64</v>
      </c>
      <c r="B13" s="9" t="s">
        <v>23</v>
      </c>
      <c r="C13" s="87" t="s">
        <v>13</v>
      </c>
      <c r="D13" s="35" t="s">
        <v>222</v>
      </c>
      <c r="F13" s="4"/>
      <c r="G13" s="4"/>
    </row>
    <row r="14" spans="1:7" x14ac:dyDescent="0.25">
      <c r="A14" s="10" t="s">
        <v>64</v>
      </c>
      <c r="B14" s="9" t="s">
        <v>11</v>
      </c>
      <c r="C14" s="87" t="s">
        <v>14</v>
      </c>
      <c r="D14" s="35" t="s">
        <v>222</v>
      </c>
      <c r="F14" s="4"/>
      <c r="G14" s="4"/>
    </row>
    <row r="15" spans="1:7" x14ac:dyDescent="0.25">
      <c r="A15" s="9" t="s">
        <v>64</v>
      </c>
      <c r="B15" s="9" t="s">
        <v>22</v>
      </c>
      <c r="C15" s="87" t="s">
        <v>14</v>
      </c>
      <c r="D15" s="35" t="s">
        <v>222</v>
      </c>
      <c r="F15" s="4"/>
      <c r="G15" s="4"/>
    </row>
    <row r="16" spans="1:7" x14ac:dyDescent="0.25">
      <c r="A16" s="10" t="s">
        <v>64</v>
      </c>
      <c r="B16" s="10" t="s">
        <v>21</v>
      </c>
      <c r="C16" s="87" t="s">
        <v>13</v>
      </c>
      <c r="D16" s="35" t="s">
        <v>222</v>
      </c>
    </row>
    <row r="17" spans="1:8" ht="7.5" customHeight="1" thickBot="1" x14ac:dyDescent="0.3">
      <c r="A17"/>
    </row>
    <row r="18" spans="1:8" ht="15" thickBot="1" x14ac:dyDescent="0.3">
      <c r="A18" s="218" t="s">
        <v>228</v>
      </c>
      <c r="B18" s="219"/>
      <c r="C18" s="217">
        <f>B6</f>
        <v>44815</v>
      </c>
      <c r="E18" s="215" t="s">
        <v>225</v>
      </c>
    </row>
    <row r="19" spans="1:8" ht="13.5" customHeight="1" thickBot="1" x14ac:dyDescent="0.3">
      <c r="A19" s="62"/>
      <c r="B19" s="51" t="s">
        <v>34</v>
      </c>
      <c r="C19" s="52" t="s">
        <v>50</v>
      </c>
      <c r="D19" s="35"/>
      <c r="E19" s="216"/>
    </row>
    <row r="20" spans="1:8" ht="13.5" customHeight="1" x14ac:dyDescent="0.3">
      <c r="A20" s="53" t="s">
        <v>66</v>
      </c>
      <c r="B20" s="56">
        <f>B7</f>
        <v>0.47916666666666669</v>
      </c>
      <c r="C20" s="57" t="str">
        <f>CONCATENATE((IF(C13="1/8",IF(A13="Yes",B13&amp;", ",""),"")),IF(C14="1/8",IF(A14="Yes",B14&amp;", ",""),""),IF(C15="1/8",IF(A15="Yes",B15&amp;", ",""),""),IF(C16="1/8",IF(A16="Yes",B16,""),""))</f>
        <v>JW, SM</v>
      </c>
      <c r="E20" s="216"/>
    </row>
    <row r="21" spans="1:8" ht="13.5" customHeight="1" x14ac:dyDescent="0.3">
      <c r="A21" s="54" t="s">
        <v>69</v>
      </c>
      <c r="B21" s="58">
        <f>IF(brackets_small!G6&gt;0,brackets_small!G6,IF(brackets_small!W6&gt;0,brackets_small!W6,IF(brackets_small!G44&gt;0,brackets_small!G44,IF(brackets_small!W44&gt;0,brackets_small!W44,"No quarterfinals"))))</f>
        <v>0.50138888888888888</v>
      </c>
      <c r="C21" s="59" t="str">
        <f>CONCATENATE((IF((OR(C13="1/8",C13="1/4")),IF(A13="Yes",B13&amp;", ",""),"")),IF((OR(C14="1/8",C14="1/4")),IF(A14="Yes",B14&amp;", ",""),""),IF((OR(C15="1/4",C15="1/8")),IF(A15="Yes",B15&amp;", ",""),""),IF((OR(C16="1/4",C16="1/8")),IF(A16="Yes",B16,""),""))</f>
        <v>JW, JM, SW, SM</v>
      </c>
      <c r="E21" s="216"/>
      <c r="H21" s="4"/>
    </row>
    <row r="22" spans="1:8" ht="13.5" customHeight="1" x14ac:dyDescent="0.3">
      <c r="A22" s="54" t="s">
        <v>67</v>
      </c>
      <c r="B22" s="58">
        <f>IF(brackets_small!K6&gt;0,brackets_small!K6,IF(brackets_small!AA6&gt;0,brackets_small!AA6,IF(brackets_small!K44&gt;0,brackets_small!K44,IF(brackets_small!AA44&gt;0,brackets_small!AA44,"No semifinals"))))</f>
        <v>0.52361111111111103</v>
      </c>
      <c r="C22" s="59" t="str">
        <f>CONCATENATE((IF((OR(C13="1/8",C13="1/4",C13="1/2")),IF(A13="Yes",B13&amp;", ",""),"")),IF((OR(C14="1/8",C14="1/4",C14="1/2")),IF(A14="Yes",B14&amp;", ",""),""),IF((OR(C15="1/4",C15="1/8",C15="1/2")),IF(A15="Yes",B15&amp;", ",""),""),IF((OR(C16="1/4",C16="1/8",C16="1/2")),IF(A16="Yes",B16,""),""))</f>
        <v>JW, JM, SW, SM</v>
      </c>
      <c r="E22" s="216"/>
    </row>
    <row r="23" spans="1:8" ht="13.5" customHeight="1" x14ac:dyDescent="0.3">
      <c r="A23" s="54" t="s">
        <v>68</v>
      </c>
      <c r="B23" s="58">
        <f>IF(brackets_small!O6&gt;0,brackets_small!O6,IF(brackets_small!AE6&gt;0,brackets_small!AE6,IF(brackets_small!O44&gt;0,brackets_small!O44,IF(brackets_small!AE44&gt;0,brackets_small!AE44,"And no finals ))"))))</f>
        <v>0.54027777777777763</v>
      </c>
      <c r="C23" s="59" t="str">
        <f>CONCATENATE(IF(A13="Yes",B13&amp;", ",""),IF(A14="Yes",B14&amp;", ",""),IF(A15="Yes",B15&amp;", ",""),IF(A16="Yes",B16,""))</f>
        <v>JW, JM, SW, SM</v>
      </c>
      <c r="E23" s="216"/>
    </row>
    <row r="24" spans="1:8" ht="13.5" customHeight="1" thickBot="1" x14ac:dyDescent="0.35">
      <c r="A24" s="55" t="s">
        <v>70</v>
      </c>
      <c r="B24" s="60">
        <f>IF(A16="Yes",brackets_small!AE59+INPUT!B8+INPUT!B10,IF(INPUT!A15="Yes",brackets_small!O59+INPUT!B8+INPUT!B10,IF(INPUT!A14="Yes",brackets_small!AE21+INPUT!B8+INPUT!B10,IF(INPUT!A13="Yes",brackets_small!O21+INPUT!B8+INPUT!B10,INPUT!B7))))</f>
        <v>0.55972222222222201</v>
      </c>
      <c r="C24" s="61"/>
      <c r="D24" s="35" t="s">
        <v>29</v>
      </c>
      <c r="E24" s="216"/>
    </row>
    <row r="25" spans="1:8" ht="6.75" customHeight="1" x14ac:dyDescent="0.25"/>
    <row r="26" spans="1:8" x14ac:dyDescent="0.25">
      <c r="A26" s="142" t="s">
        <v>77</v>
      </c>
      <c r="B26" s="143"/>
      <c r="C26" s="143"/>
      <c r="D26" s="143"/>
      <c r="E26" s="143"/>
    </row>
    <row r="27" spans="1:8" s="86" customFormat="1" ht="25.5" customHeight="1" thickBot="1" x14ac:dyDescent="0.3">
      <c r="A27" s="92" t="s">
        <v>226</v>
      </c>
      <c r="B27" s="92" t="s">
        <v>26</v>
      </c>
      <c r="C27" s="92" t="s">
        <v>227</v>
      </c>
      <c r="D27" s="92" t="s">
        <v>79</v>
      </c>
      <c r="E27" s="92" t="s">
        <v>17</v>
      </c>
    </row>
    <row r="28" spans="1:8" x14ac:dyDescent="0.25">
      <c r="A28" s="93">
        <v>6.9444444444444447E-4</v>
      </c>
      <c r="B28" s="117">
        <v>0</v>
      </c>
      <c r="C28" s="102" t="s">
        <v>64</v>
      </c>
      <c r="D28" s="107" t="s">
        <v>13</v>
      </c>
      <c r="E28" s="106" t="s">
        <v>23</v>
      </c>
    </row>
    <row r="29" spans="1:8" ht="13.8" thickBot="1" x14ac:dyDescent="0.3">
      <c r="A29" s="94">
        <v>1.0416666666666667E-3</v>
      </c>
      <c r="B29" s="118">
        <v>6.9444444444444805E-4</v>
      </c>
      <c r="C29" s="103" t="s">
        <v>65</v>
      </c>
      <c r="D29" s="108" t="s">
        <v>14</v>
      </c>
      <c r="E29" s="113" t="s">
        <v>11</v>
      </c>
    </row>
    <row r="30" spans="1:8" x14ac:dyDescent="0.25">
      <c r="A30" s="95">
        <v>1.3888888888888889E-3</v>
      </c>
      <c r="B30" s="118">
        <v>1.38888888888889E-3</v>
      </c>
      <c r="C30" s="104"/>
      <c r="D30" s="108" t="s">
        <v>15</v>
      </c>
      <c r="E30" s="113" t="s">
        <v>22</v>
      </c>
    </row>
    <row r="31" spans="1:8" ht="13.8" thickBot="1" x14ac:dyDescent="0.3">
      <c r="A31" s="95">
        <v>1.7361111111111099E-3</v>
      </c>
      <c r="B31" s="118">
        <v>2.0833333333333298E-3</v>
      </c>
      <c r="C31" s="105"/>
      <c r="D31" s="109" t="s">
        <v>4</v>
      </c>
      <c r="E31" s="113" t="s">
        <v>21</v>
      </c>
    </row>
    <row r="32" spans="1:8" x14ac:dyDescent="0.25">
      <c r="A32" s="95">
        <v>2.0833333333333333E-3</v>
      </c>
      <c r="B32" s="118">
        <v>2.7777777777777779E-3</v>
      </c>
      <c r="C32" s="99"/>
      <c r="D32" s="110"/>
      <c r="E32" s="114" t="s">
        <v>51</v>
      </c>
    </row>
    <row r="33" spans="1:5" x14ac:dyDescent="0.25">
      <c r="A33" s="95">
        <v>3.472222222222222E-3</v>
      </c>
      <c r="B33" s="118">
        <v>3.472222222222222E-3</v>
      </c>
      <c r="C33" s="99"/>
      <c r="D33" s="111"/>
      <c r="E33" s="114" t="s">
        <v>49</v>
      </c>
    </row>
    <row r="34" spans="1:5" ht="13.8" thickBot="1" x14ac:dyDescent="0.3">
      <c r="A34" s="202">
        <v>4.1666666666666666E-3</v>
      </c>
      <c r="B34" s="118">
        <v>4.1666666666666701E-3</v>
      </c>
      <c r="C34" s="99"/>
      <c r="D34" s="111"/>
      <c r="E34" s="114" t="s">
        <v>52</v>
      </c>
    </row>
    <row r="35" spans="1:5" x14ac:dyDescent="0.25">
      <c r="A35" s="96"/>
      <c r="B35" s="118">
        <v>4.8611111111111103E-3</v>
      </c>
      <c r="C35" s="99"/>
      <c r="D35" s="111"/>
      <c r="E35" s="114" t="s">
        <v>53</v>
      </c>
    </row>
    <row r="36" spans="1:5" x14ac:dyDescent="0.25">
      <c r="A36" s="97"/>
      <c r="B36" s="118">
        <v>5.5555555555555601E-3</v>
      </c>
      <c r="C36" s="99"/>
      <c r="D36" s="111"/>
      <c r="E36" s="114" t="s">
        <v>54</v>
      </c>
    </row>
    <row r="37" spans="1:5" x14ac:dyDescent="0.25">
      <c r="A37" s="97"/>
      <c r="B37" s="118">
        <v>6.2500000000000003E-3</v>
      </c>
      <c r="C37" s="99"/>
      <c r="D37" s="111"/>
      <c r="E37" s="114" t="s">
        <v>55</v>
      </c>
    </row>
    <row r="38" spans="1:5" x14ac:dyDescent="0.25">
      <c r="A38" s="98"/>
      <c r="B38" s="118">
        <v>6.9444444444444397E-3</v>
      </c>
      <c r="C38" s="100"/>
      <c r="D38" s="112"/>
      <c r="E38" s="114" t="s">
        <v>78</v>
      </c>
    </row>
    <row r="39" spans="1:5" x14ac:dyDescent="0.25">
      <c r="A39" s="98"/>
      <c r="B39" s="118">
        <v>7.6388888888888904E-3</v>
      </c>
      <c r="C39" s="100"/>
      <c r="D39" s="112"/>
      <c r="E39" s="114"/>
    </row>
    <row r="40" spans="1:5" ht="13.8" thickBot="1" x14ac:dyDescent="0.3">
      <c r="A40" s="98"/>
      <c r="B40" s="119">
        <v>8.3333333333333297E-3</v>
      </c>
      <c r="C40" s="100"/>
      <c r="D40" s="112"/>
      <c r="E40" s="101"/>
    </row>
    <row r="41" spans="1:5" ht="5.25" customHeight="1" x14ac:dyDescent="0.25">
      <c r="B41" s="4"/>
    </row>
    <row r="42" spans="1:5" s="3" customFormat="1" ht="13.5" customHeight="1" thickBot="1" x14ac:dyDescent="0.25">
      <c r="A42" s="115" t="s">
        <v>71</v>
      </c>
      <c r="B42" s="83"/>
      <c r="C42" s="84"/>
      <c r="D42" s="85" t="s">
        <v>48</v>
      </c>
    </row>
    <row r="43" spans="1:5" s="3" customFormat="1" ht="9" customHeight="1" x14ac:dyDescent="0.2">
      <c r="A43" s="88">
        <v>1</v>
      </c>
      <c r="B43" s="89"/>
      <c r="C43" s="89"/>
      <c r="D43" s="89"/>
    </row>
    <row r="44" spans="1:5" s="3" customFormat="1" ht="9" customHeight="1" thickBot="1" x14ac:dyDescent="0.25">
      <c r="A44" s="90">
        <v>16</v>
      </c>
      <c r="B44" s="91" t="s">
        <v>72</v>
      </c>
      <c r="C44" s="89"/>
      <c r="D44" s="89"/>
    </row>
    <row r="45" spans="1:5" s="3" customFormat="1" ht="9" customHeight="1" x14ac:dyDescent="0.2">
      <c r="A45" s="89"/>
      <c r="B45" s="88">
        <v>1</v>
      </c>
      <c r="C45" s="89"/>
      <c r="D45" s="89"/>
    </row>
    <row r="46" spans="1:5" s="3" customFormat="1" ht="9" customHeight="1" thickBot="1" x14ac:dyDescent="0.25">
      <c r="A46" s="89"/>
      <c r="B46" s="90">
        <v>8</v>
      </c>
      <c r="C46" s="89"/>
      <c r="D46" s="89"/>
    </row>
    <row r="47" spans="1:5" s="3" customFormat="1" ht="9" customHeight="1" x14ac:dyDescent="0.2">
      <c r="A47" s="88">
        <v>8</v>
      </c>
      <c r="B47" s="89"/>
      <c r="C47" s="89"/>
      <c r="D47" s="89"/>
    </row>
    <row r="48" spans="1:5" s="3" customFormat="1" ht="9" customHeight="1" thickBot="1" x14ac:dyDescent="0.25">
      <c r="A48" s="90">
        <v>9</v>
      </c>
      <c r="B48" s="89"/>
      <c r="C48" s="91" t="s">
        <v>73</v>
      </c>
      <c r="D48" s="89"/>
    </row>
    <row r="49" spans="1:4" s="3" customFormat="1" ht="9" customHeight="1" x14ac:dyDescent="0.2">
      <c r="A49" s="89"/>
      <c r="B49" s="89"/>
      <c r="C49" s="88">
        <v>1</v>
      </c>
      <c r="D49" s="89"/>
    </row>
    <row r="50" spans="1:4" s="3" customFormat="1" ht="9" customHeight="1" thickBot="1" x14ac:dyDescent="0.25">
      <c r="A50" s="89"/>
      <c r="B50" s="89"/>
      <c r="C50" s="90">
        <v>4</v>
      </c>
      <c r="D50" s="89"/>
    </row>
    <row r="51" spans="1:4" s="3" customFormat="1" ht="9" customHeight="1" x14ac:dyDescent="0.2">
      <c r="A51" s="88">
        <v>5</v>
      </c>
      <c r="B51" s="89"/>
      <c r="C51" s="89"/>
      <c r="D51" s="89"/>
    </row>
    <row r="52" spans="1:4" s="3" customFormat="1" ht="9" customHeight="1" thickBot="1" x14ac:dyDescent="0.25">
      <c r="A52" s="90">
        <v>12</v>
      </c>
      <c r="B52" s="89"/>
      <c r="C52" s="89"/>
      <c r="D52" s="83" t="s">
        <v>239</v>
      </c>
    </row>
    <row r="53" spans="1:4" s="3" customFormat="1" ht="9" customHeight="1" x14ac:dyDescent="0.2">
      <c r="A53" s="89"/>
      <c r="B53" s="88">
        <v>4</v>
      </c>
      <c r="C53" s="89"/>
      <c r="D53" s="220">
        <v>3</v>
      </c>
    </row>
    <row r="54" spans="1:4" s="3" customFormat="1" ht="9" customHeight="1" thickBot="1" x14ac:dyDescent="0.25">
      <c r="A54" s="89"/>
      <c r="B54" s="90">
        <v>5</v>
      </c>
      <c r="C54" s="89"/>
      <c r="D54" s="221">
        <v>4</v>
      </c>
    </row>
    <row r="55" spans="1:4" s="3" customFormat="1" ht="9" customHeight="1" x14ac:dyDescent="0.2">
      <c r="A55" s="88">
        <v>4</v>
      </c>
      <c r="B55" s="89"/>
      <c r="C55" s="89"/>
      <c r="D55" s="89"/>
    </row>
    <row r="56" spans="1:4" s="3" customFormat="1" ht="9" customHeight="1" thickBot="1" x14ac:dyDescent="0.25">
      <c r="A56" s="90">
        <v>13</v>
      </c>
      <c r="B56" s="89"/>
      <c r="C56" s="89"/>
      <c r="D56" s="89" t="s">
        <v>229</v>
      </c>
    </row>
    <row r="57" spans="1:4" s="3" customFormat="1" ht="9" customHeight="1" x14ac:dyDescent="0.2">
      <c r="A57" s="89"/>
      <c r="B57" s="89"/>
      <c r="C57" s="89"/>
      <c r="D57" s="88">
        <v>1</v>
      </c>
    </row>
    <row r="58" spans="1:4" s="3" customFormat="1" ht="9" customHeight="1" thickBot="1" x14ac:dyDescent="0.25">
      <c r="A58" s="89"/>
      <c r="B58" s="89"/>
      <c r="C58" s="89"/>
      <c r="D58" s="90">
        <v>2</v>
      </c>
    </row>
    <row r="59" spans="1:4" s="3" customFormat="1" ht="9" customHeight="1" x14ac:dyDescent="0.2">
      <c r="A59" s="88">
        <v>3</v>
      </c>
      <c r="B59" s="89"/>
      <c r="C59" s="89"/>
      <c r="D59" s="89"/>
    </row>
    <row r="60" spans="1:4" s="3" customFormat="1" ht="9" customHeight="1" thickBot="1" x14ac:dyDescent="0.25">
      <c r="A60" s="90">
        <v>14</v>
      </c>
      <c r="B60" s="89"/>
      <c r="C60" s="89"/>
      <c r="D60" s="89"/>
    </row>
    <row r="61" spans="1:4" s="3" customFormat="1" ht="9" customHeight="1" x14ac:dyDescent="0.2">
      <c r="A61" s="89"/>
      <c r="B61" s="88">
        <v>3</v>
      </c>
      <c r="C61" s="89"/>
      <c r="D61" s="89"/>
    </row>
    <row r="62" spans="1:4" s="3" customFormat="1" ht="9" customHeight="1" thickBot="1" x14ac:dyDescent="0.25">
      <c r="A62" s="89"/>
      <c r="B62" s="90">
        <v>6</v>
      </c>
      <c r="C62" s="89"/>
      <c r="D62" s="89"/>
    </row>
    <row r="63" spans="1:4" s="3" customFormat="1" ht="9" customHeight="1" x14ac:dyDescent="0.2">
      <c r="A63" s="88">
        <v>6</v>
      </c>
      <c r="B63" s="89"/>
      <c r="C63" s="89"/>
      <c r="D63" s="89"/>
    </row>
    <row r="64" spans="1:4" s="3" customFormat="1" ht="9" customHeight="1" thickBot="1" x14ac:dyDescent="0.25">
      <c r="A64" s="90">
        <v>11</v>
      </c>
      <c r="B64" s="89"/>
      <c r="C64" s="89"/>
      <c r="D64" s="89"/>
    </row>
    <row r="65" spans="1:4" s="3" customFormat="1" ht="9" customHeight="1" x14ac:dyDescent="0.2">
      <c r="A65" s="89"/>
      <c r="B65" s="89"/>
      <c r="C65" s="88">
        <v>2</v>
      </c>
      <c r="D65" s="89"/>
    </row>
    <row r="66" spans="1:4" s="3" customFormat="1" ht="9" customHeight="1" thickBot="1" x14ac:dyDescent="0.25">
      <c r="A66" s="89"/>
      <c r="B66" s="89"/>
      <c r="C66" s="90">
        <v>3</v>
      </c>
      <c r="D66" s="89"/>
    </row>
    <row r="67" spans="1:4" s="3" customFormat="1" ht="9" customHeight="1" x14ac:dyDescent="0.2">
      <c r="A67" s="88">
        <v>7</v>
      </c>
      <c r="B67" s="89"/>
      <c r="C67" s="89"/>
      <c r="D67" s="89"/>
    </row>
    <row r="68" spans="1:4" s="3" customFormat="1" ht="9" customHeight="1" thickBot="1" x14ac:dyDescent="0.25">
      <c r="A68" s="90">
        <v>10</v>
      </c>
      <c r="B68" s="89"/>
      <c r="C68" s="89"/>
      <c r="D68" s="89"/>
    </row>
    <row r="69" spans="1:4" s="3" customFormat="1" ht="9" customHeight="1" x14ac:dyDescent="0.2">
      <c r="A69" s="89"/>
      <c r="B69" s="88">
        <v>2</v>
      </c>
      <c r="C69" s="89"/>
      <c r="D69" s="89"/>
    </row>
    <row r="70" spans="1:4" s="3" customFormat="1" ht="9" customHeight="1" thickBot="1" x14ac:dyDescent="0.25">
      <c r="A70" s="89"/>
      <c r="B70" s="90">
        <v>7</v>
      </c>
      <c r="C70" s="89"/>
      <c r="D70" s="89"/>
    </row>
    <row r="71" spans="1:4" s="3" customFormat="1" ht="9" customHeight="1" x14ac:dyDescent="0.2">
      <c r="A71" s="88">
        <v>2</v>
      </c>
      <c r="B71" s="89"/>
      <c r="C71" s="89"/>
      <c r="D71" s="89"/>
    </row>
    <row r="72" spans="1:4" s="3" customFormat="1" ht="9" customHeight="1" thickBot="1" x14ac:dyDescent="0.25">
      <c r="A72" s="90">
        <v>15</v>
      </c>
      <c r="B72" s="89"/>
      <c r="C72" s="89"/>
      <c r="D72" s="89"/>
    </row>
    <row r="73" spans="1:4" x14ac:dyDescent="0.25">
      <c r="A73" t="s">
        <v>240</v>
      </c>
    </row>
  </sheetData>
  <mergeCells count="13">
    <mergeCell ref="A26:E26"/>
    <mergeCell ref="B9:C9"/>
    <mergeCell ref="A1:C1"/>
    <mergeCell ref="B8:C8"/>
    <mergeCell ref="A2:C2"/>
    <mergeCell ref="B5:C5"/>
    <mergeCell ref="B4:C4"/>
    <mergeCell ref="B6:C6"/>
    <mergeCell ref="B7:C7"/>
    <mergeCell ref="B10:C10"/>
    <mergeCell ref="A3:C3"/>
    <mergeCell ref="E18:E24"/>
    <mergeCell ref="A18:B18"/>
  </mergeCells>
  <phoneticPr fontId="0" type="noConversion"/>
  <dataValidations count="5">
    <dataValidation type="list" allowBlank="1" sqref="B8:C8" xr:uid="{221D3BB2-304E-4BE8-8189-B33C6FDADD8A}">
      <formula1>$A$28:$A$34</formula1>
    </dataValidation>
    <dataValidation type="list" allowBlank="1" sqref="C13:C16" xr:uid="{1CD2A53C-816E-4E62-8F55-ED1482B98590}">
      <formula1>$D$28:$D$31</formula1>
    </dataValidation>
    <dataValidation type="list" allowBlank="1" sqref="A13:A16" xr:uid="{1F3A5D5C-98BC-4D2B-8737-697113022C06}">
      <formula1>$C$28:$C$32</formula1>
    </dataValidation>
    <dataValidation type="list" allowBlank="1" sqref="B9:C10" xr:uid="{F333EACA-0655-4A54-8511-B5AEFA3BA163}">
      <formula1>$B$28:$B$40</formula1>
    </dataValidation>
    <dataValidation type="list" sqref="B13:B16" xr:uid="{D85B3E47-CCDB-4DA3-B986-2D321C79A4F8}">
      <formula1>$E$28:$E$40</formula1>
    </dataValidation>
  </dataValidations>
  <pageMargins left="0.39374999999999999" right="0.39374999999999999" top="0.39374999999999999" bottom="0.39374999999999999" header="9.8611111111111122E-2" footer="9.8611111111111122E-2"/>
  <pageSetup paperSize="9" firstPageNumber="0" fitToHeight="0" orientation="portrait" horizontalDpi="300" verticalDpi="300" r:id="rId1"/>
  <headerFooter alignWithMargins="0">
    <oddHeader>&amp;C&amp;"Times New Roman,Standard"&amp;12&amp;A</oddHeader>
    <oddFooter>&amp;C&amp;"Calibri"&amp;11&amp;K000000&amp;"Times New Roman,Standard"&amp;12Seite &amp;P_x000D_&amp;1#&amp;"Calibri"&amp;7&amp;K000000- Classified as Confidential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2D69D-2F0E-4F94-85A5-55FE44D183B9}">
  <dimension ref="A1:HX76"/>
  <sheetViews>
    <sheetView topLeftCell="A47" zoomScale="115" zoomScaleNormal="115" zoomScaleSheetLayoutView="55" workbookViewId="0">
      <selection activeCell="C8" sqref="C8"/>
    </sheetView>
  </sheetViews>
  <sheetFormatPr defaultColWidth="11.44140625" defaultRowHeight="13.2" x14ac:dyDescent="0.25"/>
  <cols>
    <col min="1" max="1" width="1.109375" style="1" customWidth="1"/>
    <col min="2" max="2" width="2.6640625" style="226" customWidth="1"/>
    <col min="3" max="3" width="13.88671875" style="1" customWidth="1"/>
    <col min="4" max="4" width="2.6640625" style="1" customWidth="1"/>
    <col min="5" max="5" width="2" style="1" customWidth="1"/>
    <col min="6" max="6" width="2.6640625" style="226" customWidth="1"/>
    <col min="7" max="7" width="13.88671875" style="1" customWidth="1"/>
    <col min="8" max="8" width="2.6640625" style="1" customWidth="1"/>
    <col min="9" max="9" width="2" style="1" customWidth="1"/>
    <col min="10" max="10" width="2.6640625" style="226" customWidth="1"/>
    <col min="11" max="11" width="13.88671875" style="1" customWidth="1"/>
    <col min="12" max="12" width="2.6640625" style="1" customWidth="1"/>
    <col min="13" max="13" width="2" style="1" customWidth="1"/>
    <col min="14" max="14" width="2.6640625" style="226" customWidth="1"/>
    <col min="15" max="15" width="13.88671875" style="1" customWidth="1"/>
    <col min="16" max="16" width="2.6640625" style="1" customWidth="1"/>
    <col min="17" max="17" width="1.109375" style="1" customWidth="1"/>
    <col min="18" max="18" width="2.6640625" style="226" customWidth="1"/>
    <col min="19" max="19" width="13.88671875" style="1" customWidth="1"/>
    <col min="20" max="20" width="2.6640625" style="1" customWidth="1"/>
    <col min="21" max="21" width="2" style="1" customWidth="1"/>
    <col min="22" max="22" width="2.6640625" style="226" customWidth="1"/>
    <col min="23" max="23" width="13.88671875" style="1" customWidth="1"/>
    <col min="24" max="24" width="2.6640625" style="1" customWidth="1"/>
    <col min="25" max="25" width="2" style="1" customWidth="1"/>
    <col min="26" max="26" width="2.6640625" style="226" customWidth="1"/>
    <col min="27" max="27" width="13.88671875" style="1" customWidth="1"/>
    <col min="28" max="28" width="2.6640625" style="1" customWidth="1"/>
    <col min="29" max="29" width="2" style="1" customWidth="1"/>
    <col min="30" max="30" width="2.6640625" style="226" customWidth="1"/>
    <col min="31" max="31" width="13.88671875" style="1" customWidth="1"/>
    <col min="32" max="32" width="2.6640625" style="1" customWidth="1"/>
    <col min="33" max="33" width="1.33203125" style="1" customWidth="1"/>
    <col min="34" max="16384" width="11.44140625" style="1"/>
  </cols>
  <sheetData>
    <row r="1" spans="1:232" ht="9" customHeight="1" x14ac:dyDescent="0.25">
      <c r="A1" s="30"/>
      <c r="B1" s="227"/>
      <c r="C1" s="30"/>
      <c r="D1" s="30"/>
      <c r="E1" s="30"/>
      <c r="F1" s="227"/>
      <c r="G1" s="30"/>
      <c r="H1" s="30"/>
      <c r="I1" s="30"/>
      <c r="J1" s="227"/>
      <c r="K1" s="30"/>
      <c r="L1" s="30"/>
      <c r="M1" s="30"/>
      <c r="N1" s="227"/>
      <c r="O1" s="30"/>
      <c r="P1" s="30"/>
      <c r="Q1" s="30"/>
      <c r="R1" s="227"/>
      <c r="S1" s="30"/>
      <c r="T1" s="30"/>
      <c r="U1" s="30"/>
      <c r="V1" s="227"/>
      <c r="W1" s="30"/>
      <c r="X1" s="30"/>
      <c r="Y1" s="30"/>
      <c r="Z1" s="227"/>
      <c r="AA1" s="30"/>
      <c r="AB1" s="30"/>
      <c r="AC1" s="30"/>
      <c r="AD1" s="227"/>
      <c r="AE1" s="30"/>
      <c r="AF1" s="30"/>
      <c r="AG1" s="30"/>
    </row>
    <row r="2" spans="1:232" s="6" customFormat="1" ht="18" customHeight="1" x14ac:dyDescent="0.3">
      <c r="A2" s="34"/>
      <c r="B2" s="168" t="str">
        <f>INPUT!$B$4&amp;" - "&amp;INPUT!$B$5</f>
        <v>RolSki World Cup - Rieti, ITA</v>
      </c>
      <c r="C2" s="168"/>
      <c r="D2" s="168"/>
      <c r="E2" s="168"/>
      <c r="F2" s="168"/>
      <c r="G2" s="168"/>
      <c r="H2" s="168"/>
      <c r="I2" s="168"/>
      <c r="J2" s="168"/>
      <c r="K2" s="168"/>
      <c r="L2" s="168"/>
      <c r="M2" s="168"/>
      <c r="N2" s="168"/>
      <c r="O2" s="168"/>
      <c r="P2" s="168"/>
      <c r="Q2" s="34"/>
      <c r="R2" s="169" t="str">
        <f>INPUT!$B$4&amp;" - "&amp;INPUT!$B$5</f>
        <v>RolSki World Cup - Rieti, ITA</v>
      </c>
      <c r="S2" s="169"/>
      <c r="T2" s="169"/>
      <c r="U2" s="169"/>
      <c r="V2" s="169"/>
      <c r="W2" s="169"/>
      <c r="X2" s="169"/>
      <c r="Y2" s="169"/>
      <c r="Z2" s="169"/>
      <c r="AA2" s="169"/>
      <c r="AB2" s="169"/>
      <c r="AC2" s="169"/>
      <c r="AD2" s="169"/>
      <c r="AE2" s="169"/>
      <c r="AF2" s="169"/>
      <c r="AG2" s="34"/>
    </row>
    <row r="3" spans="1:232" ht="17.850000000000001" customHeight="1" x14ac:dyDescent="0.4">
      <c r="A3" s="5"/>
      <c r="B3" s="170">
        <f>INPUT!$B$6</f>
        <v>44815</v>
      </c>
      <c r="C3" s="170"/>
      <c r="D3" s="170"/>
      <c r="E3" s="170"/>
      <c r="F3" s="170"/>
      <c r="G3" s="170"/>
      <c r="H3" s="170"/>
      <c r="I3" s="170"/>
      <c r="J3" s="170"/>
      <c r="K3" s="170"/>
      <c r="L3" s="170"/>
      <c r="M3" s="170"/>
      <c r="N3" s="170"/>
      <c r="O3" s="170"/>
      <c r="P3" s="170"/>
      <c r="Q3" s="5"/>
      <c r="R3" s="171">
        <f>INPUT!$B$6</f>
        <v>44815</v>
      </c>
      <c r="S3" s="171"/>
      <c r="T3" s="171"/>
      <c r="U3" s="171"/>
      <c r="V3" s="171"/>
      <c r="W3" s="171"/>
      <c r="X3" s="171"/>
      <c r="Y3" s="171"/>
      <c r="Z3" s="171"/>
      <c r="AA3" s="171"/>
      <c r="AB3" s="171"/>
      <c r="AC3" s="171"/>
      <c r="AD3" s="171"/>
      <c r="AE3" s="171"/>
      <c r="AF3" s="171"/>
      <c r="AG3" s="5"/>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row>
    <row r="4" spans="1:232" ht="16.5" customHeight="1" thickBot="1" x14ac:dyDescent="0.3">
      <c r="A4" s="5"/>
      <c r="B4" s="222"/>
      <c r="C4" s="67" t="s">
        <v>24</v>
      </c>
      <c r="D4" s="68">
        <v>1</v>
      </c>
      <c r="E4" s="155" t="str">
        <f>IF(INPUT!A13="Yes",INPUT!B13,"")</f>
        <v>JW</v>
      </c>
      <c r="F4" s="155"/>
      <c r="G4" s="155"/>
      <c r="H4" s="155"/>
      <c r="I4" s="172"/>
      <c r="J4" s="172"/>
      <c r="K4" s="161" t="s">
        <v>25</v>
      </c>
      <c r="L4" s="161"/>
      <c r="M4" s="161"/>
      <c r="N4" s="161"/>
      <c r="O4" s="43" t="str">
        <f>IF(INPUT!A13="Yes",VLOOKUP(E4,INPUT!$B$13:$C$16,2,FALSE),"")</f>
        <v>1/8</v>
      </c>
      <c r="P4" s="50"/>
      <c r="Q4" s="5"/>
      <c r="R4" s="230"/>
      <c r="S4" s="33" t="s">
        <v>24</v>
      </c>
      <c r="T4" s="69">
        <v>2</v>
      </c>
      <c r="U4" s="154" t="str">
        <f>IF(INPUT!A14="Yes",INPUT!B14,"")</f>
        <v>JM</v>
      </c>
      <c r="V4" s="154"/>
      <c r="W4" s="154"/>
      <c r="X4" s="154"/>
      <c r="Y4" s="173"/>
      <c r="Z4" s="173"/>
      <c r="AA4" s="160" t="s">
        <v>25</v>
      </c>
      <c r="AB4" s="160"/>
      <c r="AC4" s="160"/>
      <c r="AD4" s="160"/>
      <c r="AE4" s="32" t="str">
        <f>IF(INPUT!A14="Yes",VLOOKUP(U4,INPUT!$B$13:$C$16,2,FALSE),"")</f>
        <v>1/4</v>
      </c>
      <c r="AF4" s="49"/>
      <c r="AG4" s="5"/>
    </row>
    <row r="5" spans="1:232" s="22" customFormat="1" ht="14.25" customHeight="1" thickBot="1" x14ac:dyDescent="0.3">
      <c r="A5" s="21"/>
      <c r="B5" s="223"/>
      <c r="C5" s="18" t="s">
        <v>7</v>
      </c>
      <c r="D5" s="47"/>
      <c r="E5" s="19"/>
      <c r="F5" s="223"/>
      <c r="G5" s="18" t="s">
        <v>5</v>
      </c>
      <c r="H5" s="47"/>
      <c r="I5" s="19"/>
      <c r="J5" s="233"/>
      <c r="K5" s="18" t="s">
        <v>6</v>
      </c>
      <c r="L5" s="47"/>
      <c r="M5" s="20"/>
      <c r="N5" s="223"/>
      <c r="O5" s="18" t="s">
        <v>4</v>
      </c>
      <c r="P5" s="47"/>
      <c r="Q5" s="21"/>
      <c r="R5" s="223"/>
      <c r="S5" s="18" t="s">
        <v>7</v>
      </c>
      <c r="T5" s="47"/>
      <c r="U5" s="19"/>
      <c r="V5" s="223"/>
      <c r="W5" s="18" t="s">
        <v>5</v>
      </c>
      <c r="X5" s="47"/>
      <c r="Y5" s="19"/>
      <c r="Z5" s="233"/>
      <c r="AA5" s="18" t="s">
        <v>6</v>
      </c>
      <c r="AB5" s="47"/>
      <c r="AC5" s="20"/>
      <c r="AD5" s="223"/>
      <c r="AE5" s="18" t="s">
        <v>4</v>
      </c>
      <c r="AF5" s="47"/>
      <c r="AG5" s="21"/>
    </row>
    <row r="6" spans="1:232" s="12" customFormat="1" ht="14.25" customHeight="1" thickBot="1" x14ac:dyDescent="0.35">
      <c r="A6" s="15"/>
      <c r="B6" s="224"/>
      <c r="C6" s="17">
        <f>IF((O4="1/8"),INPUT!$B$7,0)</f>
        <v>0.47916666666666669</v>
      </c>
      <c r="D6" s="14"/>
      <c r="E6" s="14"/>
      <c r="F6" s="224"/>
      <c r="G6" s="17">
        <f>IF(OR(O4="1/8",O4="1/4"),IF(S44&gt;0,S73+INPUT!B8,IF(C44&gt;0,C73+INPUT!B8,IF(S6&gt;0,S35+INPUT!B8,IF(C6&gt;0,C35+INPUT!B8,INPUT!B7)))),0)</f>
        <v>0.50138888888888888</v>
      </c>
      <c r="H6" s="14"/>
      <c r="I6" s="14"/>
      <c r="J6" s="224"/>
      <c r="K6" s="17">
        <f>IF(OR(O4="1/8",O4="1/4",O4="1/2"),IF(W44&gt;0,W71+INPUT!B8,IF(G44&gt;0,G71+INPUT!B8,IF(W6&gt;0,W33+INPUT!B8,IF(G6&gt;0,G33+INPUT!B8,IF(S44&gt;0,S73+INPUT!B8,IF(C44&gt;0,C73+INPUT!B8,IF(S6&gt;0,S35+INPUT!B8,IF(C6&gt;0,C35+INPUT!B8,INPUT!B7)))))))),0)</f>
        <v>0.52361111111111103</v>
      </c>
      <c r="L6" s="14"/>
      <c r="M6" s="14"/>
      <c r="N6" s="234"/>
      <c r="O6" s="17">
        <f>IF(OR(O4="1/8",O4="1/4",O4="1/2",O4="Final"),IF(K6+AA6+K44+AA44&lt;&gt;0,INPUT!$B$9,0)+IF(AA44&gt;0,AA67+INPUT!B8,IF(K44&gt;0,K67+INPUT!B8,IF(AA6&gt;0,AA29+INPUT!B8,IF(K6&gt;0,K29+INPUT!B8,IF(W44&gt;0,W71+INPUT!B8,IF(G44&gt;0,G71+INPUT!B8,IF(W6&gt;0,W33+INPUT!B8,IF(G6&gt;0,G33+INPUT!B8,IF(S44&gt;0,S73+INPUT!B8,IF(C44&gt;0,C73+INPUT!B8,IF(S6&gt;0,S35+INPUT!B8,IF(C6&gt;0,C35+INPUT!B8,INPUT!B7)))))))))))),0)</f>
        <v>0.54027777777777763</v>
      </c>
      <c r="Q6" s="15"/>
      <c r="R6" s="224"/>
      <c r="S6" s="17">
        <f>IF((AE4="1/8"),IF(C6=0,INPUT!$B$7,C35+INPUT!$B$8),0)</f>
        <v>0</v>
      </c>
      <c r="T6" s="14"/>
      <c r="U6" s="14"/>
      <c r="V6" s="224"/>
      <c r="W6" s="17">
        <f>IF(OR(AE4="1/8",AE4="1/4"),IF(G6&gt;0,G33+INPUT!B8,IF(S44&gt;0,S73+INPUT!B8,IF(C44&gt;0,C73+INPUT!B8,IF(S6&gt;0,S35+INPUT!B8,IF(C6&gt;0,C35+INPUT!B8,INPUT!B7))))),0)</f>
        <v>0.50694444444444442</v>
      </c>
      <c r="X6" s="14"/>
      <c r="Y6" s="14"/>
      <c r="Z6" s="224"/>
      <c r="AA6" s="17">
        <f>IF(OR(AE4="1/8",AE4="1/4",AE4="1/2"),IF(K6&gt;0,K29+INPUT!B8,IF(W44&gt;0,W71+INPUT!B8,IF(G44&gt;0,G71+INPUT!B8,IF(W6&gt;0,W33+INPUT!B8,IF(G6&gt;0,G33+INPUT!B8,IF(S44&gt;0,S73+INPUT!B8,IF(C44&gt;0,C73+INPUT!B8,IF(S6&gt;0,S35+INPUT!B8,IF(C6&gt;0,C35+INPUT!B8,INPUT!B7))))))))),0)</f>
        <v>0.5263888888888888</v>
      </c>
      <c r="AB6" s="14"/>
      <c r="AC6" s="14"/>
      <c r="AD6" s="234"/>
      <c r="AE6" s="17">
        <f>IF(OR(AE4="1/8",AE4="1/4",AE4="1/2",AE4="Final"),IF(AND(O6=0,AA6+K44+AA44&gt;0),INPUT!$B$9,0)+IF(O6&gt;0,O21+INPUT!B8+INPUT!B10,IF(AA44&gt;0,AA67+INPUT!B8,IF(K44&gt;0,K67+INPUT!B8,IF(AA6&gt;0,AA29+INPUT!B8,IF(K6&gt;0,K29+INPUT!B8,IF(W44&gt;0,W71+INPUT!B8,IF(G44&gt;0,G71+INPUT!B8,IF(W6&gt;0,W33+INPUT!B8,IF(G6&gt;0,G33+INPUT!B8,IF(S44&gt;0,S73+INPUT!B8,IF(C44&gt;0,C73+INPUT!B8,IF(S6&gt;0,S35+INPUT!B8,IF(C6&gt;0,C35+INPUT!B8,INPUT!B7))))))))))))),0)</f>
        <v>0.54513888888888873</v>
      </c>
      <c r="AG6" s="15"/>
    </row>
    <row r="7" spans="1:232" s="22" customFormat="1" ht="14.25" customHeight="1" thickBot="1" x14ac:dyDescent="0.3">
      <c r="A7" s="21"/>
      <c r="B7" s="225" t="s">
        <v>56</v>
      </c>
      <c r="C7" s="42">
        <f>IF($O$4="1/8",C6,"")</f>
        <v>0.47916666666666669</v>
      </c>
      <c r="F7" s="226"/>
      <c r="J7" s="226"/>
      <c r="N7" s="226"/>
      <c r="Q7" s="21"/>
      <c r="R7" s="231" t="s">
        <v>56</v>
      </c>
      <c r="S7" s="44" t="str">
        <f>IF($AE$4="1/8",S6,"")</f>
        <v/>
      </c>
      <c r="V7" s="226"/>
      <c r="Z7" s="226"/>
      <c r="AD7" s="226"/>
      <c r="AG7" s="21"/>
    </row>
    <row r="8" spans="1:232" s="22" customFormat="1" ht="14.25" customHeight="1" thickBot="1" x14ac:dyDescent="0.3">
      <c r="A8" s="21"/>
      <c r="B8" s="235">
        <f>IF($O$4="1/8",INPUT!$A43,"")</f>
        <v>1</v>
      </c>
      <c r="C8" s="46" t="str">
        <f>IF($O$4="1/8",(CONCATENATE(VLOOKUP(B8,QualResult!$A$4:$F$278,2,FALSE)," ",VLOOKUP(B8,QualResult!$A$4:$F$278,3,FALSE)," ",VLOOKUP(B8,QualResult!$A$4:$F$278,4,FALSE))),"")</f>
        <v>101 Borettaz Sab.</v>
      </c>
      <c r="D8" s="209"/>
      <c r="E8" s="27"/>
      <c r="F8" s="226"/>
      <c r="J8" s="226"/>
      <c r="N8" s="226"/>
      <c r="Q8" s="21"/>
      <c r="R8" s="237" t="str">
        <f>IF($AE$4="1/8",INPUT!$A43,"")</f>
        <v/>
      </c>
      <c r="S8" s="46" t="str">
        <f>IF($AE$4="1/8",(CONCATENATE(VLOOKUP(R8,QualResult!$H$4:$M$278,2,FALSE)," ",VLOOKUP(R8,QualResult!$H$4:$M$278,3,FALSE)," ",VLOOKUP(R8,QualResult!$H$4:$M$278,4,FALSE))),"")</f>
        <v/>
      </c>
      <c r="T8" s="209"/>
      <c r="U8" s="27"/>
      <c r="V8" s="226"/>
      <c r="Z8" s="226"/>
      <c r="AD8" s="226"/>
      <c r="AG8" s="21"/>
    </row>
    <row r="9" spans="1:232" s="22" customFormat="1" ht="14.25" customHeight="1" thickBot="1" x14ac:dyDescent="0.3">
      <c r="A9" s="21"/>
      <c r="B9" s="235">
        <f>IF($O$4="1/8",INPUT!$A44,"")</f>
        <v>16</v>
      </c>
      <c r="C9" s="46" t="str">
        <f>IF($O$4="1/8",(CONCATENATE(VLOOKUP(B9,QualResult!$A$4:$F$278,2,FALSE)," ",VLOOKUP(B9,QualResult!$A$4:$F$278,3,FALSE)," ",VLOOKUP(B9,QualResult!$A$4:$F$278,4,FALSE))),"")</f>
        <v>116 Тегі Аты</v>
      </c>
      <c r="D9" s="209"/>
      <c r="E9" s="20"/>
      <c r="F9" s="225" t="s">
        <v>205</v>
      </c>
      <c r="G9" s="42">
        <f>IF($G$6&gt;0,G6,"")</f>
        <v>0.50138888888888888</v>
      </c>
      <c r="J9" s="226"/>
      <c r="N9" s="229"/>
      <c r="Q9" s="21"/>
      <c r="R9" s="237" t="str">
        <f>IF($AE$4="1/8",INPUT!$A44,"")</f>
        <v/>
      </c>
      <c r="S9" s="46" t="str">
        <f>IF($AE$4="1/8",(CONCATENATE(VLOOKUP(R9,QualResult!$H$4:$M$278,2,FALSE)," ",VLOOKUP(R9,QualResult!$H$4:$M$278,3,FALSE)," ",VLOOKUP(R9,QualResult!$H$4:$M$278,4,FALSE))),"")</f>
        <v/>
      </c>
      <c r="T9" s="209"/>
      <c r="U9" s="20"/>
      <c r="V9" s="231" t="s">
        <v>205</v>
      </c>
      <c r="W9" s="44">
        <f>IF($W$6&gt;0,W6,"")</f>
        <v>0.50694444444444442</v>
      </c>
      <c r="Z9" s="226"/>
      <c r="AD9" s="229"/>
      <c r="AG9" s="21"/>
    </row>
    <row r="10" spans="1:232" s="22" customFormat="1" ht="14.25" customHeight="1" thickBot="1" x14ac:dyDescent="0.3">
      <c r="A10" s="21"/>
      <c r="B10" s="226"/>
      <c r="C10" s="28"/>
      <c r="D10" s="25"/>
      <c r="F10" s="235" t="str">
        <f>IF($O$4="1/4",INPUT!B45,"")</f>
        <v/>
      </c>
      <c r="G10" s="46" t="str">
        <f>IF($O$4="1/4",(CONCATENATE(VLOOKUP(F10,QualResult!$A$4:$F$278,2,FALSE)," ",VLOOKUP(F10,QualResult!$A$4:$F$278,3,FALSE)," ",VLOOKUP(F10,QualResult!$A$4:$F$278,4,FALSE))),_xlfn.XLOOKUP(1,D8:D9,C8:C9," ",0))</f>
        <v xml:space="preserve"> </v>
      </c>
      <c r="H10" s="211"/>
      <c r="I10" s="27"/>
      <c r="J10" s="226"/>
      <c r="N10" s="229"/>
      <c r="O10" s="20"/>
      <c r="P10" s="20"/>
      <c r="Q10" s="21"/>
      <c r="R10" s="226"/>
      <c r="S10" s="28"/>
      <c r="T10" s="25"/>
      <c r="V10" s="237">
        <f>IF($AE$4="1/4",INPUT!B45,"")</f>
        <v>1</v>
      </c>
      <c r="W10" s="46" t="str">
        <f>IF($AE$4="1/4",(CONCATENATE(VLOOKUP(V10,QualResult!$H$4:$M$278,2,FALSE)," ",VLOOKUP(V10,QualResult!$H$4:$M$278,3,FALSE)," ",VLOOKUP(V10,QualResult!$H$4:$M$278,4,FALSE))),_xlfn.XLOOKUP(1,T8:T9,S8:S9," ",0))</f>
        <v>21 WR Lindberg Jon.</v>
      </c>
      <c r="X10" s="209"/>
      <c r="Y10" s="27"/>
      <c r="Z10" s="226"/>
      <c r="AD10" s="229"/>
      <c r="AE10" s="20"/>
      <c r="AF10" s="20"/>
      <c r="AG10" s="21"/>
    </row>
    <row r="11" spans="1:232" s="22" customFormat="1" ht="14.25" customHeight="1" thickBot="1" x14ac:dyDescent="0.3">
      <c r="A11" s="21"/>
      <c r="B11" s="225" t="s">
        <v>57</v>
      </c>
      <c r="C11" s="42">
        <f>IF($O$4="1/8",C7+INPUT!$B$8,"")</f>
        <v>0.48055555555555557</v>
      </c>
      <c r="F11" s="235" t="str">
        <f>IF($O$4="1/4",INPUT!B46,"")</f>
        <v/>
      </c>
      <c r="G11" s="141" t="str">
        <f>IF($O$4="1/4",(CONCATENATE(VLOOKUP(F11,QualResult!$A$4:$F$278,2,FALSE)," ",VLOOKUP(F11,QualResult!$A$4:$F$278,3,FALSE)," ",VLOOKUP(F11,QualResult!$A$4:$F$278,4,FALSE))),_xlfn.XLOOKUP(1,D12:D13,C12:C13," ",0))</f>
        <v xml:space="preserve"> </v>
      </c>
      <c r="H11" s="212"/>
      <c r="I11" s="20"/>
      <c r="J11" s="226"/>
      <c r="N11" s="226"/>
      <c r="Q11" s="21"/>
      <c r="R11" s="231" t="s">
        <v>57</v>
      </c>
      <c r="S11" s="44" t="str">
        <f>IF($AE$4="1/8",S7+INPUT!$B$8,"")</f>
        <v/>
      </c>
      <c r="V11" s="237">
        <f>IF($AE$4="1/4",INPUT!B46,"")</f>
        <v>8</v>
      </c>
      <c r="W11" s="46" t="str">
        <f>IF($AE$4="1/4",(CONCATENATE(VLOOKUP(V11,QualResult!$H$4:$M$278,2,FALSE)," ",VLOOKUP(V11,QualResult!$H$4:$M$278,3,FALSE)," ",VLOOKUP(V11,QualResult!$H$4:$M$278,4,FALSE))),_xlfn.XLOOKUP(1,T12:T13,S12:S13," ",0))</f>
        <v>28 Jutterdal Mal.</v>
      </c>
      <c r="X11" s="209"/>
      <c r="Y11" s="20"/>
      <c r="Z11" s="226"/>
      <c r="AD11" s="226"/>
      <c r="AG11" s="21"/>
    </row>
    <row r="12" spans="1:232" s="22" customFormat="1" ht="14.25" customHeight="1" thickBot="1" x14ac:dyDescent="0.3">
      <c r="A12" s="21"/>
      <c r="B12" s="235">
        <f>IF($O$4="1/8",INPUT!$A47,"")</f>
        <v>8</v>
      </c>
      <c r="C12" s="46" t="str">
        <f>IF($O$4="1/8",(CONCATENATE(VLOOKUP(B12,QualResult!$A$4:$F$278,2,FALSE)," ",VLOOKUP(B12,QualResult!$A$4:$F$278,3,FALSE)," ",VLOOKUP(B12,QualResult!$A$4:$F$278,4,FALSE))),"")</f>
        <v>108 Tolmachyova Yel.</v>
      </c>
      <c r="D12" s="210"/>
      <c r="E12" s="27"/>
      <c r="F12" s="226"/>
      <c r="H12" s="25"/>
      <c r="J12" s="3"/>
      <c r="M12" s="20"/>
      <c r="N12" s="226"/>
      <c r="Q12" s="21"/>
      <c r="R12" s="237" t="str">
        <f>IF($AE$4="1/8",INPUT!$A47,"")</f>
        <v/>
      </c>
      <c r="S12" s="46" t="str">
        <f>IF($AE$4="1/8",(CONCATENATE(VLOOKUP(R12,QualResult!$H$4:$M$278,2,FALSE)," ",VLOOKUP(R12,QualResult!$H$4:$M$278,3,FALSE)," ",VLOOKUP(R12,QualResult!$H$4:$M$278,4,FALSE))),"")</f>
        <v/>
      </c>
      <c r="T12" s="210"/>
      <c r="U12" s="27"/>
      <c r="V12" s="226"/>
      <c r="X12" s="25"/>
      <c r="Z12" s="3"/>
      <c r="AC12" s="20"/>
      <c r="AD12" s="226"/>
      <c r="AG12" s="21"/>
    </row>
    <row r="13" spans="1:232" s="22" customFormat="1" ht="14.25" customHeight="1" thickBot="1" x14ac:dyDescent="0.3">
      <c r="A13" s="21"/>
      <c r="B13" s="235">
        <f>IF($O$4="1/8",INPUT!$A48,"")</f>
        <v>9</v>
      </c>
      <c r="C13" s="46" t="str">
        <f>IF($O$4="1/8",(CONCATENATE(VLOOKUP(B13,QualResult!$A$4:$F$278,2,FALSE)," ",VLOOKUP(B13,QualResult!$A$4:$F$278,3,FALSE)," ",VLOOKUP(B13,QualResult!$A$4:$F$278,4,FALSE))),"")</f>
        <v>109 Ivanchenko Ana.</v>
      </c>
      <c r="D13" s="210"/>
      <c r="E13" s="20"/>
      <c r="F13" s="226"/>
      <c r="H13" s="25"/>
      <c r="J13" s="225" t="s">
        <v>0</v>
      </c>
      <c r="K13" s="42">
        <f>IF($K$6&gt;0,K6,"")</f>
        <v>0.52361111111111103</v>
      </c>
      <c r="M13" s="27"/>
      <c r="N13" s="226"/>
      <c r="Q13" s="21"/>
      <c r="R13" s="237" t="str">
        <f>IF($AE$4="1/8",INPUT!$A48,"")</f>
        <v/>
      </c>
      <c r="S13" s="46" t="str">
        <f>IF($AE$4="1/8",(CONCATENATE(VLOOKUP(R13,QualResult!$H$4:$M$278,2,FALSE)," ",VLOOKUP(R13,QualResult!$H$4:$M$278,3,FALSE)," ",VLOOKUP(R13,QualResult!$H$4:$M$278,4,FALSE))),"")</f>
        <v/>
      </c>
      <c r="T13" s="210"/>
      <c r="U13" s="20"/>
      <c r="V13" s="226"/>
      <c r="X13" s="25"/>
      <c r="Z13" s="231" t="s">
        <v>0</v>
      </c>
      <c r="AA13" s="44">
        <f>IF($AA$6&gt;0,AA6,"")</f>
        <v>0.5263888888888888</v>
      </c>
      <c r="AC13" s="27"/>
      <c r="AD13" s="226"/>
      <c r="AG13" s="21"/>
    </row>
    <row r="14" spans="1:232" s="22" customFormat="1" ht="14.25" customHeight="1" thickBot="1" x14ac:dyDescent="0.3">
      <c r="A14" s="30"/>
      <c r="B14" s="226"/>
      <c r="C14" s="28"/>
      <c r="D14" s="25"/>
      <c r="E14" s="20"/>
      <c r="F14" s="226"/>
      <c r="G14" s="28"/>
      <c r="H14" s="25"/>
      <c r="I14" s="20"/>
      <c r="J14" s="235" t="str">
        <f>IF($O$4="1/2",INPUT!C49,"")</f>
        <v/>
      </c>
      <c r="K14" s="46" t="str">
        <f>IF($O$4="1/2",(CONCATENATE(VLOOKUP(J14,QualResult!$A$4:$F$278,2,FALSE)," ",VLOOKUP(J14,QualResult!$A$4:$F$278,3,FALSE)," ",VLOOKUP(J14,QualResult!$A$4:$F$278,4,FALSE))),_xlfn.XLOOKUP(1,H10:H11,G10:G11," ",0))</f>
        <v xml:space="preserve"> </v>
      </c>
      <c r="L14" s="210"/>
      <c r="N14" s="229"/>
      <c r="O14" s="24"/>
      <c r="P14" s="29"/>
      <c r="Q14" s="30"/>
      <c r="R14" s="226"/>
      <c r="S14" s="28"/>
      <c r="T14" s="25"/>
      <c r="U14" s="20"/>
      <c r="V14" s="226"/>
      <c r="W14" s="28"/>
      <c r="X14" s="25"/>
      <c r="Y14" s="20"/>
      <c r="Z14" s="237" t="str">
        <f>IF($AE$4="1/2",INPUT!C49,"")</f>
        <v/>
      </c>
      <c r="AA14" s="46" t="str">
        <f>IF($AE$4="1/2",(CONCATENATE(VLOOKUP(Z14,QualResult!$H$4:$M$278,2,FALSE)," ",VLOOKUP(Z14,QualResult!$H$4:$M$278,3,FALSE)," ",VLOOKUP(Z14,QualResult!$H$4:$M$278,4,FALSE))),_xlfn.XLOOKUP(1,X10:X11,W10:W11," ",0))</f>
        <v xml:space="preserve"> </v>
      </c>
      <c r="AB14" s="210"/>
      <c r="AD14" s="229"/>
      <c r="AE14" s="24"/>
      <c r="AF14" s="29"/>
      <c r="AG14" s="30"/>
    </row>
    <row r="15" spans="1:232" s="22" customFormat="1" ht="14.25" customHeight="1" thickBot="1" x14ac:dyDescent="0.3">
      <c r="A15" s="30"/>
      <c r="B15" s="225" t="s">
        <v>58</v>
      </c>
      <c r="C15" s="42">
        <f>IF($O$4="1/8",C11+INPUT!$B$8,"")</f>
        <v>0.48194444444444445</v>
      </c>
      <c r="F15" s="226"/>
      <c r="H15" s="25"/>
      <c r="J15" s="235" t="str">
        <f>IF($O$4="1/2",INPUT!C50,"")</f>
        <v/>
      </c>
      <c r="K15" s="46" t="str">
        <f>IF($O$4="1/2",(CONCATENATE(VLOOKUP(J15,QualResult!$A$4:$F$278,2,FALSE)," ",VLOOKUP(J15,QualResult!$A$4:$F$278,3,FALSE)," ",VLOOKUP(J15,QualResult!$A$4:$F$278,4,FALSE))),_xlfn.XLOOKUP(1,H18:H19,G18:G19," ",0))</f>
        <v xml:space="preserve"> </v>
      </c>
      <c r="L15" s="210"/>
      <c r="N15" s="226"/>
      <c r="Q15" s="30"/>
      <c r="R15" s="231" t="s">
        <v>58</v>
      </c>
      <c r="S15" s="44" t="str">
        <f>IF($AE$4="1/8",S11+INPUT!$B$8,"")</f>
        <v/>
      </c>
      <c r="V15" s="226"/>
      <c r="X15" s="25"/>
      <c r="Z15" s="237" t="str">
        <f>IF($AE$4="1/2",INPUT!C50,"")</f>
        <v/>
      </c>
      <c r="AA15" s="46" t="str">
        <f>IF($AE$4="1/2",(CONCATENATE(VLOOKUP(Z15,QualResult!$H$4:$M$278,2,FALSE)," ",VLOOKUP(Z15,QualResult!$H$4:$M$278,3,FALSE)," ",VLOOKUP(Z15,QualResult!$H$4:$M$278,4,FALSE))),_xlfn.XLOOKUP(1,X18:X19,W18:W19," ",0))</f>
        <v xml:space="preserve"> </v>
      </c>
      <c r="AB15" s="210"/>
      <c r="AD15" s="226"/>
      <c r="AG15" s="30"/>
    </row>
    <row r="16" spans="1:232" s="22" customFormat="1" ht="14.25" customHeight="1" thickBot="1" x14ac:dyDescent="0.3">
      <c r="A16" s="21"/>
      <c r="B16" s="235">
        <f>IF($O$4="1/8",INPUT!$A51,"")</f>
        <v>5</v>
      </c>
      <c r="C16" s="46" t="str">
        <f>IF($O$4="1/8",(CONCATENATE(VLOOKUP(B16,QualResult!$A$4:$F$278,2,FALSE)," ",VLOOKUP(B16,QualResult!$A$4:$F$278,3,FALSE)," ",VLOOKUP(B16,QualResult!$A$4:$F$278,4,FALSE))),"")</f>
        <v>105 Gherachshenko Mar.</v>
      </c>
      <c r="D16" s="210"/>
      <c r="E16" s="27"/>
      <c r="F16" s="226"/>
      <c r="H16" s="25"/>
      <c r="J16" s="226"/>
      <c r="L16" s="25"/>
      <c r="N16" s="225" t="s">
        <v>8</v>
      </c>
      <c r="O16" s="42">
        <f>IF(K6&gt;0,O6,"")</f>
        <v>0.54027777777777763</v>
      </c>
      <c r="Q16" s="21"/>
      <c r="R16" s="237" t="str">
        <f>IF($AE$4="1/8",INPUT!$A51,"")</f>
        <v/>
      </c>
      <c r="S16" s="46" t="str">
        <f>IF($AE$4="1/8",(CONCATENATE(VLOOKUP(R16,QualResult!$H$4:$M$278,2,FALSE)," ",VLOOKUP(R16,QualResult!$H$4:$M$278,3,FALSE)," ",VLOOKUP(R16,QualResult!$H$4:$M$278,4,FALSE))),"")</f>
        <v/>
      </c>
      <c r="T16" s="210"/>
      <c r="U16" s="27"/>
      <c r="V16" s="226"/>
      <c r="X16" s="25"/>
      <c r="Z16" s="226"/>
      <c r="AB16" s="25"/>
      <c r="AD16" s="231" t="s">
        <v>8</v>
      </c>
      <c r="AE16" s="44">
        <f>IF(AA6&gt;0,AE6,"")</f>
        <v>0.54513888888888873</v>
      </c>
      <c r="AG16" s="21"/>
    </row>
    <row r="17" spans="1:33" s="22" customFormat="1" ht="14.25" customHeight="1" thickBot="1" x14ac:dyDescent="0.3">
      <c r="A17" s="21"/>
      <c r="B17" s="235">
        <f>IF($O$4="1/8",INPUT!$A52,"")</f>
        <v>12</v>
      </c>
      <c r="C17" s="46" t="str">
        <f>IF($O$4="1/8",(CONCATENATE(VLOOKUP(B17,QualResult!$A$4:$F$278,2,FALSE)," ",VLOOKUP(B17,QualResult!$A$4:$F$278,3,FALSE)," ",VLOOKUP(B17,QualResult!$A$4:$F$278,4,FALSE))),"")</f>
        <v>112 Bleidele Elz.</v>
      </c>
      <c r="D17" s="210"/>
      <c r="E17" s="27"/>
      <c r="F17" s="225" t="s">
        <v>206</v>
      </c>
      <c r="G17" s="42">
        <f>IF($G$6&gt;0,G9+INPUT!$B$8,"")</f>
        <v>0.50277777777777777</v>
      </c>
      <c r="J17" s="226"/>
      <c r="K17" s="153" t="str">
        <f>E4</f>
        <v>JW</v>
      </c>
      <c r="L17" s="25"/>
      <c r="N17" s="236" t="s">
        <v>1</v>
      </c>
      <c r="O17" s="46" t="str">
        <f>_xlfn.XLOOKUP(2,L14:L15,K14:K15," ",0)</f>
        <v xml:space="preserve"> </v>
      </c>
      <c r="P17" s="210"/>
      <c r="Q17" s="21"/>
      <c r="R17" s="237" t="str">
        <f>IF($AE$4="1/8",INPUT!$A52,"")</f>
        <v/>
      </c>
      <c r="S17" s="46" t="str">
        <f>IF($AE$4="1/8",(CONCATENATE(VLOOKUP(R17,QualResult!$H$4:$M$278,2,FALSE)," ",VLOOKUP(R17,QualResult!$H$4:$M$278,3,FALSE)," ",VLOOKUP(R17,QualResult!$H$4:$M$278,4,FALSE))),"")</f>
        <v/>
      </c>
      <c r="T17" s="210"/>
      <c r="U17" s="27"/>
      <c r="V17" s="231" t="s">
        <v>206</v>
      </c>
      <c r="W17" s="44">
        <f>IF($W$6&gt;0,W9+INPUT!$B$8,"")</f>
        <v>0.5083333333333333</v>
      </c>
      <c r="Z17" s="226"/>
      <c r="AA17" s="153" t="str">
        <f>U4</f>
        <v>JM</v>
      </c>
      <c r="AB17" s="25"/>
      <c r="AD17" s="238" t="s">
        <v>1</v>
      </c>
      <c r="AE17" s="46" t="str">
        <f>_xlfn.XLOOKUP(2,AB14:AB15,AA14:AA15," ",0)</f>
        <v xml:space="preserve"> </v>
      </c>
      <c r="AF17" s="210"/>
      <c r="AG17" s="21"/>
    </row>
    <row r="18" spans="1:33" s="22" customFormat="1" ht="14.25" customHeight="1" thickBot="1" x14ac:dyDescent="0.3">
      <c r="A18" s="21"/>
      <c r="B18" s="226"/>
      <c r="C18" s="28"/>
      <c r="D18" s="25"/>
      <c r="F18" s="235" t="str">
        <f>IF($O$4="1/4",INPUT!B53,"")</f>
        <v/>
      </c>
      <c r="G18" s="46" t="str">
        <f>IF($O$4="1/4",(CONCATENATE(VLOOKUP(F18,QualResult!$A$4:$F$278,2,FALSE)," ",VLOOKUP(F18,QualResult!$A$4:$F$278,3,FALSE)," ",VLOOKUP(F18,QualResult!$A$4:$F$278,4,FALSE))),_xlfn.XLOOKUP(1,D16:D17,C16:C17," ",0))</f>
        <v xml:space="preserve"> </v>
      </c>
      <c r="H18" s="210"/>
      <c r="I18" s="27"/>
      <c r="J18" s="226"/>
      <c r="K18" s="153"/>
      <c r="L18" s="25"/>
      <c r="M18" s="20"/>
      <c r="N18" s="236" t="s">
        <v>1</v>
      </c>
      <c r="O18" s="46" t="str">
        <f>_xlfn.XLOOKUP(2,L30:L31,K30:K31," ",0)</f>
        <v xml:space="preserve"> </v>
      </c>
      <c r="P18" s="210"/>
      <c r="Q18" s="21"/>
      <c r="R18" s="226"/>
      <c r="S18" s="28"/>
      <c r="T18" s="25"/>
      <c r="V18" s="237">
        <f>IF($AE$4="1/4",INPUT!B53,"")</f>
        <v>4</v>
      </c>
      <c r="W18" s="46" t="str">
        <f>IF($AE$4="1/4",(CONCATENATE(VLOOKUP(V18,QualResult!$H$4:$M$278,2,FALSE)," ",VLOOKUP(V18,QualResult!$H$4:$M$278,3,FALSE)," ",VLOOKUP(V18,QualResult!$H$4:$M$278,4,FALSE))),_xlfn.XLOOKUP(1,T16:T17,S16:S17," ",0))</f>
        <v>24 Munari Ric.</v>
      </c>
      <c r="X18" s="210"/>
      <c r="Y18" s="27"/>
      <c r="Z18" s="226"/>
      <c r="AA18" s="153"/>
      <c r="AB18" s="25"/>
      <c r="AC18" s="20"/>
      <c r="AD18" s="238" t="s">
        <v>1</v>
      </c>
      <c r="AE18" s="46" t="str">
        <f>_xlfn.XLOOKUP(2,AB30:AB31,AA30:AA31," ",0)</f>
        <v xml:space="preserve"> </v>
      </c>
      <c r="AF18" s="210"/>
      <c r="AG18" s="21"/>
    </row>
    <row r="19" spans="1:33" s="22" customFormat="1" ht="14.25" customHeight="1" thickBot="1" x14ac:dyDescent="0.3">
      <c r="A19" s="21"/>
      <c r="B19" s="225" t="s">
        <v>59</v>
      </c>
      <c r="C19" s="42">
        <f>IF($O$4="1/8",C15+INPUT!$B$8,"")</f>
        <v>0.48333333333333334</v>
      </c>
      <c r="F19" s="235" t="str">
        <f>IF($O$4="1/4",INPUT!B54,"")</f>
        <v/>
      </c>
      <c r="G19" s="46" t="str">
        <f>IF($O$4="1/4",(CONCATENATE(VLOOKUP(F19,QualResult!$A$4:$F$278,2,FALSE)," ",VLOOKUP(F19,QualResult!$A$4:$F$278,3,FALSE)," ",VLOOKUP(F19,QualResult!$A$4:$F$278,4,FALSE))),_xlfn.XLOOKUP(1,D20:D21,C20:C21," ",0))</f>
        <v xml:space="preserve"> </v>
      </c>
      <c r="H19" s="210"/>
      <c r="I19" s="20"/>
      <c r="J19" s="226"/>
      <c r="K19" s="153"/>
      <c r="L19" s="25"/>
      <c r="N19" s="226"/>
      <c r="P19" s="25"/>
      <c r="Q19" s="21"/>
      <c r="R19" s="231" t="s">
        <v>59</v>
      </c>
      <c r="S19" s="44" t="str">
        <f>IF($AE$4="1/8",S15+INPUT!$B$8,"")</f>
        <v/>
      </c>
      <c r="V19" s="237">
        <f>IF($AE$4="1/4",INPUT!B54,"")</f>
        <v>5</v>
      </c>
      <c r="W19" s="46" t="str">
        <f>IF($AE$4="1/4",(CONCATENATE(VLOOKUP(V19,QualResult!$H$4:$M$278,2,FALSE)," ",VLOOKUP(V19,QualResult!$H$4:$M$278,3,FALSE)," ",VLOOKUP(V19,QualResult!$H$4:$M$278,4,FALSE))),_xlfn.XLOOKUP(1,T20:T21,S20:S21," ",0))</f>
        <v>25 Rigaudo Gab.</v>
      </c>
      <c r="X19" s="210"/>
      <c r="Y19" s="20"/>
      <c r="Z19" s="226"/>
      <c r="AA19" s="153"/>
      <c r="AB19" s="25"/>
      <c r="AD19" s="226"/>
      <c r="AF19" s="25"/>
      <c r="AG19" s="21"/>
    </row>
    <row r="20" spans="1:33" s="22" customFormat="1" ht="14.25" customHeight="1" thickBot="1" x14ac:dyDescent="0.3">
      <c r="A20" s="21"/>
      <c r="B20" s="235">
        <f>IF($O$4="1/8",INPUT!$A55,"")</f>
        <v>4</v>
      </c>
      <c r="C20" s="46" t="str">
        <f>IF($O$4="1/8",(CONCATENATE(VLOOKUP(B20,QualResult!$A$4:$F$278,2,FALSE)," ",VLOOKUP(B20,QualResult!$A$4:$F$278,3,FALSE)," ",VLOOKUP(B20,QualResult!$A$4:$F$278,4,FALSE))),"")</f>
        <v>104 Johansson  Ebb.</v>
      </c>
      <c r="D20" s="210"/>
      <c r="E20" s="27"/>
      <c r="F20" s="226"/>
      <c r="H20" s="25"/>
      <c r="J20" s="226"/>
      <c r="K20" s="153"/>
      <c r="L20" s="25"/>
      <c r="N20" s="226"/>
      <c r="P20" s="25"/>
      <c r="Q20" s="21"/>
      <c r="R20" s="237" t="str">
        <f>IF($AE$4="1/8",INPUT!$A55,"")</f>
        <v/>
      </c>
      <c r="S20" s="46" t="str">
        <f>IF($AE$4="1/8",(CONCATENATE(VLOOKUP(R20,QualResult!$H$4:$M$278,2,FALSE)," ",VLOOKUP(R20,QualResult!$H$4:$M$278,3,FALSE)," ",VLOOKUP(R20,QualResult!$H$4:$M$278,4,FALSE))),"")</f>
        <v/>
      </c>
      <c r="T20" s="210"/>
      <c r="U20" s="27"/>
      <c r="V20" s="226"/>
      <c r="X20" s="25"/>
      <c r="Z20" s="226"/>
      <c r="AA20" s="153"/>
      <c r="AB20" s="25"/>
      <c r="AD20" s="226"/>
      <c r="AF20" s="25"/>
      <c r="AG20" s="21"/>
    </row>
    <row r="21" spans="1:33" s="22" customFormat="1" ht="14.25" customHeight="1" thickBot="1" x14ac:dyDescent="0.3">
      <c r="A21" s="21"/>
      <c r="B21" s="235">
        <f>IF($O$4="1/8",INPUT!$A56,"")</f>
        <v>13</v>
      </c>
      <c r="C21" s="46" t="str">
        <f>IF($O$4="1/8",(CONCATENATE(VLOOKUP(B21,QualResult!$A$4:$F$278,2,FALSE)," ",VLOOKUP(B21,QualResult!$A$4:$F$278,3,FALSE)," ",VLOOKUP(B21,QualResult!$A$4:$F$278,4,FALSE))),"")</f>
        <v>113 Surname Name</v>
      </c>
      <c r="D21" s="210"/>
      <c r="E21" s="31"/>
      <c r="F21" s="226"/>
      <c r="H21" s="25"/>
      <c r="J21" s="226"/>
      <c r="K21" s="153"/>
      <c r="L21" s="25"/>
      <c r="N21" s="225" t="s">
        <v>2</v>
      </c>
      <c r="O21" s="42">
        <f>IF(K6&gt;0,O16+INPUT!$B$8,IF(INPUT!A13="Yes",O6,""))</f>
        <v>0.54166666666666652</v>
      </c>
      <c r="Q21" s="21"/>
      <c r="R21" s="237" t="str">
        <f>IF($AE$4="1/8",INPUT!$A56,"")</f>
        <v/>
      </c>
      <c r="S21" s="46" t="str">
        <f>IF($AE$4="1/8",(CONCATENATE(VLOOKUP(R21,QualResult!$H$4:$M$278,2,FALSE)," ",VLOOKUP(R21,QualResult!$H$4:$M$278,3,FALSE)," ",VLOOKUP(R21,QualResult!$H$4:$M$278,4,FALSE))),"")</f>
        <v/>
      </c>
      <c r="T21" s="210"/>
      <c r="U21" s="31"/>
      <c r="V21" s="226"/>
      <c r="X21" s="25"/>
      <c r="Z21" s="226"/>
      <c r="AA21" s="153"/>
      <c r="AB21" s="25"/>
      <c r="AD21" s="231" t="s">
        <v>2</v>
      </c>
      <c r="AE21" s="44">
        <f>IF(AA6&gt;0,AE16+INPUT!$B$8,IF(INPUT!A14="Yes",AE6,""))</f>
        <v>0.54652777777777761</v>
      </c>
      <c r="AG21" s="21"/>
    </row>
    <row r="22" spans="1:33" s="22" customFormat="1" ht="14.25" customHeight="1" thickBot="1" x14ac:dyDescent="0.3">
      <c r="A22" s="21"/>
      <c r="B22" s="226"/>
      <c r="C22" s="28"/>
      <c r="D22" s="25"/>
      <c r="F22" s="226"/>
      <c r="G22" s="28"/>
      <c r="H22" s="25"/>
      <c r="J22" s="226"/>
      <c r="K22" s="153"/>
      <c r="L22" s="25"/>
      <c r="N22" s="235" t="str">
        <f>IF($O$4="Final",INPUT!D57,"")</f>
        <v/>
      </c>
      <c r="O22" s="46" t="str">
        <f>IF($O$4="Final",(CONCATENATE(VLOOKUP(N22,QualResult!$A$4:$F$278,2,FALSE)," ",VLOOKUP(N22,QualResult!$A$4:$F$278,3,FALSE)," ",VLOOKUP(N22,QualResult!$A$4:$F$278,4,FALSE))),_xlfn.XLOOKUP(1,L14:L15,K14:K15," ",0))</f>
        <v xml:space="preserve"> </v>
      </c>
      <c r="P22" s="210"/>
      <c r="Q22" s="21"/>
      <c r="R22" s="226"/>
      <c r="S22" s="28"/>
      <c r="T22" s="25"/>
      <c r="V22" s="226"/>
      <c r="W22" s="28"/>
      <c r="X22" s="25"/>
      <c r="Z22" s="226"/>
      <c r="AA22" s="153"/>
      <c r="AB22" s="25"/>
      <c r="AD22" s="237" t="str">
        <f>IF($AE$4="Final",INPUT!D57,"")</f>
        <v/>
      </c>
      <c r="AE22" s="46" t="str">
        <f>IF($AE$4="Final",(CONCATENATE(VLOOKUP(AD22,QualResult!$H$4:$M$278,2,FALSE)," ",VLOOKUP(AD22,QualResult!$H$4:$M$278,3,FALSE)," ",VLOOKUP(AD22,QualResult!$H$4:$M$278,4,FALSE))),_xlfn.XLOOKUP(1,AB14:AB15,AA14:AA15," ",0))</f>
        <v xml:space="preserve"> </v>
      </c>
      <c r="AF22" s="210"/>
      <c r="AG22" s="21"/>
    </row>
    <row r="23" spans="1:33" s="22" customFormat="1" ht="14.25" customHeight="1" thickBot="1" x14ac:dyDescent="0.3">
      <c r="A23" s="30"/>
      <c r="B23" s="225" t="s">
        <v>60</v>
      </c>
      <c r="C23" s="42">
        <f>IF($O$4="1/8",C19+INPUT!$B$8,"")</f>
        <v>0.48472222222222222</v>
      </c>
      <c r="F23" s="226"/>
      <c r="H23" s="25"/>
      <c r="J23" s="226"/>
      <c r="K23" s="153"/>
      <c r="L23" s="25"/>
      <c r="N23" s="235" t="str">
        <f>IF($O$4="Final",INPUT!D58,"")</f>
        <v/>
      </c>
      <c r="O23" s="46" t="str">
        <f>IF($O$4="Final",(CONCATENATE(VLOOKUP(N23,QualResult!$A$4:$F$278,2,FALSE)," ",VLOOKUP(N23,QualResult!$A$4:$F$278,3,FALSE)," ",VLOOKUP(N23,QualResult!$A$4:$F$278,4,FALSE))),_xlfn.XLOOKUP(1,L30:L31,K30:K31," ",0))</f>
        <v xml:space="preserve"> </v>
      </c>
      <c r="P23" s="210"/>
      <c r="Q23" s="30"/>
      <c r="R23" s="231" t="s">
        <v>60</v>
      </c>
      <c r="S23" s="44" t="str">
        <f>IF($AE$4="1/8",S19+INPUT!$B$8,"")</f>
        <v/>
      </c>
      <c r="V23" s="226"/>
      <c r="X23" s="25"/>
      <c r="Z23" s="226"/>
      <c r="AA23" s="153"/>
      <c r="AB23" s="25"/>
      <c r="AD23" s="237" t="str">
        <f>IF($AE$4="Final",INPUT!D58,"")</f>
        <v/>
      </c>
      <c r="AE23" s="46" t="str">
        <f>IF($AE$4="Final",(CONCATENATE(VLOOKUP(AD23,QualResult!$H$4:$M$278,2,FALSE)," ",VLOOKUP(AD23,QualResult!$H$4:$M$278,3,FALSE)," ",VLOOKUP(AD23,QualResult!$H$4:$M$278,4,FALSE))),_xlfn.XLOOKUP(1,AB30:AB31,AA30:AA31," ",0))</f>
        <v xml:space="preserve"> </v>
      </c>
      <c r="AF23" s="210"/>
      <c r="AG23" s="30"/>
    </row>
    <row r="24" spans="1:33" s="22" customFormat="1" ht="14.25" customHeight="1" thickBot="1" x14ac:dyDescent="0.3">
      <c r="A24" s="30"/>
      <c r="B24" s="235">
        <f>IF($O$4="1/8",INPUT!$A59,"")</f>
        <v>3</v>
      </c>
      <c r="C24" s="46" t="str">
        <f>IF($O$4="1/8",(CONCATENATE(VLOOKUP(B24,QualResult!$A$4:$F$278,2,FALSE)," ",VLOOKUP(B24,QualResult!$A$4:$F$278,3,FALSE)," ",VLOOKUP(B24,QualResult!$A$4:$F$278,4,FALSE))),"")</f>
        <v>103 Krampe Sam.</v>
      </c>
      <c r="D24" s="209"/>
      <c r="E24" s="27"/>
      <c r="F24" s="226"/>
      <c r="H24" s="25"/>
      <c r="J24" s="226"/>
      <c r="K24" s="153"/>
      <c r="L24" s="25"/>
      <c r="N24" s="226"/>
      <c r="Q24" s="30"/>
      <c r="R24" s="237" t="str">
        <f>IF($AE$4="1/8",INPUT!$A59,"")</f>
        <v/>
      </c>
      <c r="S24" s="46" t="str">
        <f>IF($AE$4="1/8",(CONCATENATE(VLOOKUP(R24,QualResult!$H$4:$M$278,2,FALSE)," ",VLOOKUP(R24,QualResult!$H$4:$M$278,3,FALSE)," ",VLOOKUP(R24,QualResult!$H$4:$M$278,4,FALSE))),"")</f>
        <v/>
      </c>
      <c r="T24" s="209"/>
      <c r="U24" s="27"/>
      <c r="V24" s="226"/>
      <c r="X24" s="25"/>
      <c r="Z24" s="226"/>
      <c r="AA24" s="153"/>
      <c r="AB24" s="25"/>
      <c r="AD24" s="226"/>
      <c r="AG24" s="30"/>
    </row>
    <row r="25" spans="1:33" s="22" customFormat="1" ht="14.25" customHeight="1" thickBot="1" x14ac:dyDescent="0.3">
      <c r="A25" s="30"/>
      <c r="B25" s="235">
        <f>IF($O$4="1/8",INPUT!$A60,"")</f>
        <v>14</v>
      </c>
      <c r="C25" s="46" t="str">
        <f>IF($O$4="1/8",(CONCATENATE(VLOOKUP(B25,QualResult!$A$4:$F$278,2,FALSE)," ",VLOOKUP(B25,QualResult!$A$4:$F$278,3,FALSE)," ",VLOOKUP(B25,QualResult!$A$4:$F$278,4,FALSE))),"")</f>
        <v>114 Кислякова Марина</v>
      </c>
      <c r="D25" s="209"/>
      <c r="E25" s="20"/>
      <c r="F25" s="225" t="s">
        <v>207</v>
      </c>
      <c r="G25" s="42">
        <f>IF($G$6&gt;0,G17+INPUT!$B$8,"")</f>
        <v>0.50416666666666665</v>
      </c>
      <c r="J25" s="226"/>
      <c r="K25" s="153"/>
      <c r="L25" s="25"/>
      <c r="N25" s="226"/>
      <c r="Q25" s="30"/>
      <c r="R25" s="237" t="str">
        <f>IF($AE$4="1/8",INPUT!$A60,"")</f>
        <v/>
      </c>
      <c r="S25" s="46" t="str">
        <f>IF($AE$4="1/8",(CONCATENATE(VLOOKUP(R25,QualResult!$H$4:$M$278,2,FALSE)," ",VLOOKUP(R25,QualResult!$H$4:$M$278,3,FALSE)," ",VLOOKUP(R25,QualResult!$H$4:$M$278,4,FALSE))),"")</f>
        <v/>
      </c>
      <c r="T25" s="209"/>
      <c r="U25" s="20"/>
      <c r="V25" s="231" t="s">
        <v>207</v>
      </c>
      <c r="W25" s="44">
        <f>IF($W$6&gt;0,W17+INPUT!$B$8,"")</f>
        <v>0.50972222222222219</v>
      </c>
      <c r="Z25" s="226"/>
      <c r="AA25" s="153"/>
      <c r="AB25" s="25"/>
      <c r="AD25" s="226"/>
      <c r="AG25" s="30"/>
    </row>
    <row r="26" spans="1:33" s="22" customFormat="1" ht="14.25" customHeight="1" thickBot="1" x14ac:dyDescent="0.3">
      <c r="A26" s="30"/>
      <c r="B26" s="226"/>
      <c r="C26" s="28"/>
      <c r="D26" s="25"/>
      <c r="F26" s="235" t="str">
        <f>IF($O$4="1/4",INPUT!B61,"")</f>
        <v/>
      </c>
      <c r="G26" s="46" t="str">
        <f>IF($O$4="1/4",(CONCATENATE(VLOOKUP(F26,QualResult!$A$4:$F$278,2,FALSE)," ",VLOOKUP(F26,QualResult!$A$4:$F$278,3,FALSE)," ",VLOOKUP(F26,QualResult!$A$4:$F$278,4,FALSE))),_xlfn.XLOOKUP(1,D24:D25,C24:C25," ",0))</f>
        <v xml:space="preserve"> </v>
      </c>
      <c r="H26" s="210"/>
      <c r="I26" s="27"/>
      <c r="J26" s="226"/>
      <c r="K26" s="153"/>
      <c r="L26" s="25"/>
      <c r="N26" s="226"/>
      <c r="Q26" s="30"/>
      <c r="R26" s="226"/>
      <c r="S26" s="28"/>
      <c r="T26" s="25"/>
      <c r="V26" s="237">
        <f>IF($AE$4="1/4",INPUT!B61,"")</f>
        <v>3</v>
      </c>
      <c r="W26" s="46" t="str">
        <f>IF($AE$4="1/4",(CONCATENATE(VLOOKUP(V26,QualResult!$H$4:$M$278,2,FALSE)," ",VLOOKUP(V26,QualResult!$H$4:$M$278,3,FALSE)," ",VLOOKUP(V26,QualResult!$H$4:$M$278,4,FALSE))),_xlfn.XLOOKUP(1,T24:T25,S24:S25," ",0))</f>
        <v>23 Grahn Ant.</v>
      </c>
      <c r="X26" s="210"/>
      <c r="Y26" s="27"/>
      <c r="Z26" s="226"/>
      <c r="AA26" s="153"/>
      <c r="AB26" s="25"/>
      <c r="AD26" s="226"/>
      <c r="AG26" s="30"/>
    </row>
    <row r="27" spans="1:33" s="22" customFormat="1" ht="14.25" customHeight="1" thickBot="1" x14ac:dyDescent="0.3">
      <c r="A27" s="30"/>
      <c r="B27" s="225" t="s">
        <v>61</v>
      </c>
      <c r="C27" s="42">
        <f>IF($O$4="1/8",C23+INPUT!$B$8,"")</f>
        <v>0.4861111111111111</v>
      </c>
      <c r="F27" s="235" t="str">
        <f>IF($O$4="1/4",INPUT!B62,"")</f>
        <v/>
      </c>
      <c r="G27" s="46" t="str">
        <f>IF($O$4="1/4",(CONCATENATE(VLOOKUP(F27,QualResult!$A$4:$F$278,2,FALSE)," ",VLOOKUP(F27,QualResult!$A$4:$F$278,3,FALSE)," ",VLOOKUP(F27,QualResult!$A$4:$F$278,4,FALSE))),_xlfn.XLOOKUP(1,D28:D29,C28:C29," ",0))</f>
        <v xml:space="preserve"> </v>
      </c>
      <c r="H27" s="210"/>
      <c r="I27" s="27"/>
      <c r="J27" s="226"/>
      <c r="L27" s="25"/>
      <c r="N27" s="226"/>
      <c r="Q27" s="30"/>
      <c r="R27" s="231" t="s">
        <v>61</v>
      </c>
      <c r="S27" s="44" t="str">
        <f>IF($AE$4="1/8",S23+INPUT!$B$8,"")</f>
        <v/>
      </c>
      <c r="V27" s="237">
        <f>IF($AE$4="1/4",INPUT!B62,"")</f>
        <v>6</v>
      </c>
      <c r="W27" s="46" t="str">
        <f>IF($AE$4="1/4",(CONCATENATE(VLOOKUP(V27,QualResult!$H$4:$M$278,2,FALSE)," ",VLOOKUP(V27,QualResult!$H$4:$M$278,3,FALSE)," ",VLOOKUP(V27,QualResult!$H$4:$M$278,4,FALSE))),_xlfn.XLOOKUP(1,T28:T29,S28:S29," ",0))</f>
        <v>26 Sogn-Larsenn Lau.</v>
      </c>
      <c r="X27" s="210"/>
      <c r="Y27" s="27"/>
      <c r="Z27" s="226"/>
      <c r="AB27" s="25"/>
      <c r="AD27" s="226"/>
      <c r="AG27" s="30"/>
    </row>
    <row r="28" spans="1:33" s="22" customFormat="1" ht="14.25" customHeight="1" thickBot="1" x14ac:dyDescent="0.3">
      <c r="A28" s="30"/>
      <c r="B28" s="235">
        <f>IF($O$4="1/8",INPUT!$A63,"")</f>
        <v>6</v>
      </c>
      <c r="C28" s="46" t="str">
        <f>IF($O$4="1/8",(CONCATENATE(VLOOKUP(B28,QualResult!$A$4:$F$278,2,FALSE)," ",VLOOKUP(B28,QualResult!$A$4:$F$278,3,FALSE)," ",VLOOKUP(B28,QualResult!$A$4:$F$278,4,FALSE))),"")</f>
        <v>106 Mortagna Lau.</v>
      </c>
      <c r="D28" s="210"/>
      <c r="E28" s="27"/>
      <c r="F28" s="226"/>
      <c r="H28" s="25"/>
      <c r="J28" s="226"/>
      <c r="L28" s="25"/>
      <c r="N28" s="226"/>
      <c r="Q28" s="30"/>
      <c r="R28" s="237" t="str">
        <f>IF($AE$4="1/8",INPUT!$A63,"")</f>
        <v/>
      </c>
      <c r="S28" s="46" t="str">
        <f>IF($AE$4="1/8",(CONCATENATE(VLOOKUP(R28,QualResult!$H$4:$M$278,2,FALSE)," ",VLOOKUP(R28,QualResult!$H$4:$M$278,3,FALSE)," ",VLOOKUP(R28,QualResult!$H$4:$M$278,4,FALSE))),"")</f>
        <v/>
      </c>
      <c r="T28" s="210"/>
      <c r="U28" s="27"/>
      <c r="V28" s="226"/>
      <c r="X28" s="25"/>
      <c r="Z28" s="226"/>
      <c r="AB28" s="25"/>
      <c r="AD28" s="226"/>
      <c r="AG28" s="30"/>
    </row>
    <row r="29" spans="1:33" s="22" customFormat="1" ht="14.25" customHeight="1" thickBot="1" x14ac:dyDescent="0.3">
      <c r="A29" s="30"/>
      <c r="B29" s="235">
        <f>IF($O$4="1/8",INPUT!$A64,"")</f>
        <v>11</v>
      </c>
      <c r="C29" s="46" t="str">
        <f>IF($O$4="1/8",(CONCATENATE(VLOOKUP(B29,QualResult!$A$4:$F$278,2,FALSE)," ",VLOOKUP(B29,QualResult!$A$4:$F$278,3,FALSE)," ",VLOOKUP(B29,QualResult!$A$4:$F$278,4,FALSE))),"")</f>
        <v>111 Crippa Cam.</v>
      </c>
      <c r="D29" s="210"/>
      <c r="E29" s="20"/>
      <c r="F29" s="226"/>
      <c r="H29" s="25"/>
      <c r="J29" s="225" t="s">
        <v>3</v>
      </c>
      <c r="K29" s="42">
        <f>IF($K$6&gt;0,K13+INPUT!$B$8,"")</f>
        <v>0.52499999999999991</v>
      </c>
      <c r="M29" s="20"/>
      <c r="N29" s="226"/>
      <c r="Q29" s="30"/>
      <c r="R29" s="237" t="str">
        <f>IF($AE$4="1/8",INPUT!$A64,"")</f>
        <v/>
      </c>
      <c r="S29" s="46" t="str">
        <f>IF($AE$4="1/8",(CONCATENATE(VLOOKUP(R29,QualResult!$H$4:$M$278,2,FALSE)," ",VLOOKUP(R29,QualResult!$H$4:$M$278,3,FALSE)," ",VLOOKUP(R29,QualResult!$H$4:$M$278,4,FALSE))),"")</f>
        <v/>
      </c>
      <c r="T29" s="210"/>
      <c r="U29" s="20"/>
      <c r="V29" s="226"/>
      <c r="X29" s="25"/>
      <c r="Z29" s="231" t="s">
        <v>3</v>
      </c>
      <c r="AA29" s="44">
        <f>IF($AA$6&gt;0,AA13+INPUT!$B$8,"")</f>
        <v>0.52777777777777768</v>
      </c>
      <c r="AC29" s="20"/>
      <c r="AD29" s="226"/>
      <c r="AG29" s="30"/>
    </row>
    <row r="30" spans="1:33" s="22" customFormat="1" ht="14.25" customHeight="1" thickBot="1" x14ac:dyDescent="0.3">
      <c r="A30" s="30"/>
      <c r="B30" s="226"/>
      <c r="C30" s="28"/>
      <c r="D30" s="25"/>
      <c r="E30" s="20"/>
      <c r="F30" s="226"/>
      <c r="H30" s="25"/>
      <c r="J30" s="235" t="str">
        <f>IF($O$4="1/2",INPUT!C65,"")</f>
        <v/>
      </c>
      <c r="K30" s="46" t="str">
        <f>IF($O$4="1/2",(CONCATENATE(VLOOKUP(J30,QualResult!$A$4:$F$278,2,FALSE)," ",VLOOKUP(J30,QualResult!$A$4:$F$278,3,FALSE)," ",VLOOKUP(J30,QualResult!$A$4:$F$278,4,FALSE))),_xlfn.XLOOKUP(1,H26:H27,G26:G27," ",0))</f>
        <v xml:space="preserve"> </v>
      </c>
      <c r="L30" s="210"/>
      <c r="M30" s="27"/>
      <c r="N30" s="226"/>
      <c r="Q30" s="30"/>
      <c r="R30" s="226"/>
      <c r="S30" s="28"/>
      <c r="T30" s="25"/>
      <c r="U30" s="20"/>
      <c r="V30" s="226"/>
      <c r="X30" s="25"/>
      <c r="Z30" s="237" t="str">
        <f>IF($AE$4="1/2",INPUT!C65,"")</f>
        <v/>
      </c>
      <c r="AA30" s="46" t="str">
        <f>IF($AE$4="1/2",(CONCATENATE(VLOOKUP(Z30,QualResult!$H$4:$M$278,2,FALSE)," ",VLOOKUP(Z30,QualResult!$H$4:$M$278,3,FALSE)," ",VLOOKUP(Z30,QualResult!$H$4:$M$278,4,FALSE))),_xlfn.XLOOKUP(1,X26:X27,W26:W27," ",0))</f>
        <v xml:space="preserve"> </v>
      </c>
      <c r="AB30" s="210"/>
      <c r="AC30" s="27"/>
      <c r="AD30" s="226"/>
      <c r="AG30" s="30"/>
    </row>
    <row r="31" spans="1:33" s="22" customFormat="1" ht="14.25" customHeight="1" thickBot="1" x14ac:dyDescent="0.3">
      <c r="A31" s="30"/>
      <c r="B31" s="225" t="s">
        <v>62</v>
      </c>
      <c r="C31" s="42">
        <f>IF($O$4="1/8",C27+INPUT!$B$8,"")</f>
        <v>0.48749999999999999</v>
      </c>
      <c r="F31" s="226"/>
      <c r="H31" s="25"/>
      <c r="J31" s="235" t="str">
        <f>IF($O$4="1/2",INPUT!C66,"")</f>
        <v/>
      </c>
      <c r="K31" s="46" t="str">
        <f>IF($O$4="1/2",(CONCATENATE(VLOOKUP(J31,QualResult!$A$4:$F$278,2,FALSE)," ",VLOOKUP(J31,QualResult!$A$4:$F$278,3,FALSE)," ",VLOOKUP(J31,QualResult!$A$4:$F$278,4,FALSE))),_xlfn.XLOOKUP(1,H34:H35,G34:G35," ",0))</f>
        <v xml:space="preserve"> </v>
      </c>
      <c r="L31" s="210"/>
      <c r="N31" s="226"/>
      <c r="Q31" s="30"/>
      <c r="R31" s="231" t="s">
        <v>62</v>
      </c>
      <c r="S31" s="44" t="str">
        <f>IF($AE$4="1/8",S27+INPUT!$B$8,"")</f>
        <v/>
      </c>
      <c r="V31" s="226"/>
      <c r="X31" s="25"/>
      <c r="Z31" s="237" t="str">
        <f>IF($AE$4="1/2",INPUT!C66,"")</f>
        <v/>
      </c>
      <c r="AA31" s="46" t="str">
        <f>IF($AE$4="1/2",(CONCATENATE(VLOOKUP(Z31,QualResult!$H$4:$M$278,2,FALSE)," ",VLOOKUP(Z31,QualResult!$H$4:$M$278,3,FALSE)," ",VLOOKUP(Z31,QualResult!$H$4:$M$278,4,FALSE))),_xlfn.XLOOKUP(1,X34:X35,W34:W35," ",0))</f>
        <v xml:space="preserve"> </v>
      </c>
      <c r="AB31" s="210"/>
      <c r="AD31" s="226"/>
      <c r="AG31" s="30"/>
    </row>
    <row r="32" spans="1:33" s="22" customFormat="1" ht="14.25" customHeight="1" thickBot="1" x14ac:dyDescent="0.3">
      <c r="A32" s="30"/>
      <c r="B32" s="235">
        <f>IF($O$4="1/8",INPUT!$A67,"")</f>
        <v>7</v>
      </c>
      <c r="C32" s="46" t="str">
        <f>IF($O$4="1/8",(CONCATENATE(VLOOKUP(B32,QualResult!$A$4:$F$278,2,FALSE)," ",VLOOKUP(B32,QualResult!$A$4:$F$278,3,FALSE)," ",VLOOKUP(B32,QualResult!$A$4:$F$278,4,FALSE))),"")</f>
        <v>107 Gismondi Mar.</v>
      </c>
      <c r="D32" s="210"/>
      <c r="E32" s="27"/>
      <c r="F32" s="226"/>
      <c r="H32" s="25"/>
      <c r="J32" s="226"/>
      <c r="N32" s="226"/>
      <c r="Q32" s="30"/>
      <c r="R32" s="237" t="str">
        <f>IF($AE$4="1/8",INPUT!$A67,"")</f>
        <v/>
      </c>
      <c r="S32" s="46" t="str">
        <f>IF($AE$4="1/8",(CONCATENATE(VLOOKUP(R32,QualResult!$H$4:$M$278,2,FALSE)," ",VLOOKUP(R32,QualResult!$H$4:$M$278,3,FALSE)," ",VLOOKUP(R32,QualResult!$H$4:$M$278,4,FALSE))),"")</f>
        <v/>
      </c>
      <c r="T32" s="210"/>
      <c r="U32" s="27"/>
      <c r="V32" s="226"/>
      <c r="X32" s="25"/>
      <c r="Z32" s="226"/>
      <c r="AD32" s="226"/>
      <c r="AG32" s="30"/>
    </row>
    <row r="33" spans="1:232" s="22" customFormat="1" ht="14.25" customHeight="1" thickBot="1" x14ac:dyDescent="0.3">
      <c r="A33" s="30"/>
      <c r="B33" s="235">
        <f>IF($O$4="1/8",INPUT!$A68,"")</f>
        <v>10</v>
      </c>
      <c r="C33" s="46" t="str">
        <f>IF($O$4="1/8",(CONCATENATE(VLOOKUP(B33,QualResult!$A$4:$F$278,2,FALSE)," ",VLOOKUP(B33,QualResult!$A$4:$F$278,3,FALSE)," ",VLOOKUP(B33,QualResult!$A$4:$F$278,4,FALSE))),"")</f>
        <v>110 Nikon Ana.</v>
      </c>
      <c r="D33" s="210"/>
      <c r="E33" s="27"/>
      <c r="F33" s="225" t="s">
        <v>208</v>
      </c>
      <c r="G33" s="42">
        <f>IF($G$6&gt;0,G25+INPUT!$B$8,"")</f>
        <v>0.50555555555555554</v>
      </c>
      <c r="J33" s="226"/>
      <c r="N33" s="226"/>
      <c r="Q33" s="30"/>
      <c r="R33" s="237" t="str">
        <f>IF($AE$4="1/8",INPUT!$A68,"")</f>
        <v/>
      </c>
      <c r="S33" s="46" t="str">
        <f>IF($AE$4="1/8",(CONCATENATE(VLOOKUP(R33,QualResult!$H$4:$M$278,2,FALSE)," ",VLOOKUP(R33,QualResult!$H$4:$M$278,3,FALSE)," ",VLOOKUP(R33,QualResult!$H$4:$M$278,4,FALSE))),"")</f>
        <v/>
      </c>
      <c r="T33" s="210"/>
      <c r="U33" s="27"/>
      <c r="V33" s="231" t="s">
        <v>208</v>
      </c>
      <c r="W33" s="44">
        <f>IF($W$6&gt;0,W25+INPUT!$B$8,"")</f>
        <v>0.51111111111111107</v>
      </c>
      <c r="Z33" s="226"/>
      <c r="AD33" s="226"/>
      <c r="AG33" s="30"/>
    </row>
    <row r="34" spans="1:232" s="22" customFormat="1" ht="14.25" customHeight="1" thickBot="1" x14ac:dyDescent="0.3">
      <c r="A34" s="30"/>
      <c r="B34" s="226"/>
      <c r="C34" s="28"/>
      <c r="D34" s="25"/>
      <c r="F34" s="235" t="str">
        <f>IF($O$4="1/4",INPUT!B69,"")</f>
        <v/>
      </c>
      <c r="G34" s="46" t="str">
        <f>IF($O$4="1/4",(CONCATENATE(VLOOKUP(F34,QualResult!$A$4:$F$278,2,FALSE)," ",VLOOKUP(F34,QualResult!$A$4:$F$278,3,FALSE)," ",VLOOKUP(F34,QualResult!$A$4:$F$278,4,FALSE))),_xlfn.XLOOKUP(1,D32:D33,C32:C33," ",0))</f>
        <v xml:space="preserve"> </v>
      </c>
      <c r="H34" s="210"/>
      <c r="I34" s="27"/>
      <c r="J34" s="226"/>
      <c r="N34" s="226"/>
      <c r="Q34" s="30"/>
      <c r="R34" s="226"/>
      <c r="S34" s="28"/>
      <c r="T34" s="25"/>
      <c r="V34" s="237">
        <f>IF($AE$4="1/4",INPUT!B69,"")</f>
        <v>2</v>
      </c>
      <c r="W34" s="46" t="str">
        <f>IF($AE$4="1/4",(CONCATENATE(VLOOKUP(V34,QualResult!$H$4:$M$278,2,FALSE)," ",VLOOKUP(V34,QualResult!$H$4:$M$278,3,FALSE)," ",VLOOKUP(V34,QualResult!$H$4:$M$278,4,FALSE))),_xlfn.XLOOKUP(1,T32:T33,S32:S33," ",0))</f>
        <v>22 Kaparkalejs Lau.</v>
      </c>
      <c r="X34" s="210"/>
      <c r="Y34" s="27"/>
      <c r="Z34" s="226"/>
      <c r="AD34" s="226"/>
      <c r="AG34" s="30"/>
    </row>
    <row r="35" spans="1:232" s="22" customFormat="1" ht="14.25" customHeight="1" thickBot="1" x14ac:dyDescent="0.3">
      <c r="A35" s="30"/>
      <c r="B35" s="225" t="s">
        <v>63</v>
      </c>
      <c r="C35" s="42">
        <f>IF($O$4="1/8",C31+INPUT!$B$8,"")</f>
        <v>0.48888888888888887</v>
      </c>
      <c r="F35" s="235" t="str">
        <f>IF($O$4="1/4",INPUT!B70,"")</f>
        <v/>
      </c>
      <c r="G35" s="46" t="str">
        <f>IF($O$4="1/4",(CONCATENATE(VLOOKUP(F35,QualResult!$A$4:$F$278,2,FALSE)," ",VLOOKUP(F35,QualResult!$A$4:$F$278,3,FALSE)," ",VLOOKUP(F35,QualResult!$A$4:$F$278,4,FALSE))),_xlfn.XLOOKUP(1,D36:D37,C36:C37," ",0))</f>
        <v xml:space="preserve"> </v>
      </c>
      <c r="H35" s="210"/>
      <c r="I35" s="31"/>
      <c r="J35" s="226"/>
      <c r="N35" s="226"/>
      <c r="Q35" s="30"/>
      <c r="R35" s="231" t="s">
        <v>63</v>
      </c>
      <c r="S35" s="44" t="str">
        <f>IF($AE$4="1/8",S31+INPUT!$B$8,"")</f>
        <v/>
      </c>
      <c r="V35" s="237">
        <f>IF($AE$4="1/4",INPUT!B70,"")</f>
        <v>7</v>
      </c>
      <c r="W35" s="46" t="str">
        <f>IF($AE$4="1/4",(CONCATENATE(VLOOKUP(V35,QualResult!$H$4:$M$278,2,FALSE)," ",VLOOKUP(V35,QualResult!$H$4:$M$278,3,FALSE)," ",VLOOKUP(V35,QualResult!$H$4:$M$278,4,FALSE))),_xlfn.XLOOKUP(1,T36:T37,S36:S37," ",0))</f>
        <v>27 Paeglis Rai.</v>
      </c>
      <c r="X35" s="210"/>
      <c r="Y35" s="31"/>
      <c r="Z35" s="226"/>
      <c r="AD35" s="226"/>
      <c r="AG35" s="30"/>
    </row>
    <row r="36" spans="1:232" s="22" customFormat="1" ht="14.25" customHeight="1" thickBot="1" x14ac:dyDescent="0.3">
      <c r="A36" s="30"/>
      <c r="B36" s="235">
        <f>IF($O$4="1/8",INPUT!$A71,"")</f>
        <v>2</v>
      </c>
      <c r="C36" s="46" t="str">
        <f>IF($O$4="1/8",(CONCATENATE(VLOOKUP(B36,QualResult!$A$4:$F$278,2,FALSE)," ",VLOOKUP(B36,QualResult!$A$4:$F$278,3,FALSE)," ",VLOOKUP(B36,QualResult!$A$4:$F$278,4,FALSE))),"")</f>
        <v>102 Ghiddi Ann.</v>
      </c>
      <c r="D36" s="210"/>
      <c r="E36" s="27"/>
      <c r="F36" s="226"/>
      <c r="J36" s="226"/>
      <c r="N36" s="226"/>
      <c r="Q36" s="30"/>
      <c r="R36" s="237" t="str">
        <f>IF($AE$4="1/8",INPUT!$A71,"")</f>
        <v/>
      </c>
      <c r="S36" s="46" t="str">
        <f>IF($AE$4="1/8",(CONCATENATE(VLOOKUP(R36,QualResult!$H$4:$M$278,2,FALSE)," ",VLOOKUP(R36,QualResult!$H$4:$M$278,3,FALSE)," ",VLOOKUP(R36,QualResult!$H$4:$M$278,4,FALSE))),"")</f>
        <v/>
      </c>
      <c r="T36" s="210"/>
      <c r="U36" s="27"/>
      <c r="V36" s="226"/>
      <c r="Z36" s="226"/>
      <c r="AD36" s="226"/>
      <c r="AG36" s="30"/>
    </row>
    <row r="37" spans="1:232" s="22" customFormat="1" ht="14.25" customHeight="1" thickBot="1" x14ac:dyDescent="0.3">
      <c r="A37" s="30"/>
      <c r="B37" s="235">
        <f>IF($O$4="1/8",INPUT!$A72,"")</f>
        <v>15</v>
      </c>
      <c r="C37" s="46" t="str">
        <f>IF($O$4="1/8",(CONCATENATE(VLOOKUP(B37,QualResult!$A$4:$F$278,2,FALSE)," ",VLOOKUP(B37,QualResult!$A$4:$F$278,3,FALSE)," ",VLOOKUP(B37,QualResult!$A$4:$F$278,4,FALSE))),"")</f>
        <v>115 姓 名前</v>
      </c>
      <c r="D37" s="210"/>
      <c r="E37" s="31"/>
      <c r="F37" s="226"/>
      <c r="J37" s="226"/>
      <c r="N37" s="226"/>
      <c r="Q37" s="30"/>
      <c r="R37" s="237" t="str">
        <f>IF($AE$4="1/8",INPUT!$A72,"")</f>
        <v/>
      </c>
      <c r="S37" s="46" t="str">
        <f>IF($AE$4="1/8",(CONCATENATE(VLOOKUP(R37,QualResult!$H$4:$M$278,2,FALSE)," ",VLOOKUP(R37,QualResult!$H$4:$M$278,3,FALSE)," ",VLOOKUP(R37,QualResult!$H$4:$M$278,4,FALSE))),"")</f>
        <v/>
      </c>
      <c r="T37" s="210"/>
      <c r="U37" s="31"/>
      <c r="V37" s="226"/>
      <c r="Z37" s="226"/>
      <c r="AD37" s="226"/>
      <c r="AG37" s="30"/>
    </row>
    <row r="38" spans="1:232" ht="9" customHeight="1" x14ac:dyDescent="0.25">
      <c r="A38" s="30"/>
      <c r="B38" s="227"/>
      <c r="C38" s="30"/>
      <c r="D38" s="30"/>
      <c r="E38" s="30"/>
      <c r="F38" s="227"/>
      <c r="G38" s="30"/>
      <c r="H38" s="30"/>
      <c r="I38" s="30"/>
      <c r="J38" s="227"/>
      <c r="K38" s="30"/>
      <c r="L38" s="30"/>
      <c r="M38" s="30"/>
      <c r="N38" s="227"/>
      <c r="O38" s="30"/>
      <c r="P38" s="30"/>
      <c r="Q38" s="30"/>
      <c r="R38" s="227"/>
      <c r="S38" s="30"/>
      <c r="T38" s="30"/>
      <c r="U38" s="30"/>
      <c r="V38" s="227"/>
      <c r="W38" s="30"/>
      <c r="X38" s="30"/>
      <c r="Y38" s="30"/>
      <c r="Z38" s="227"/>
      <c r="AA38" s="30"/>
      <c r="AB38" s="30"/>
      <c r="AC38" s="30"/>
      <c r="AD38" s="227"/>
      <c r="AE38" s="30"/>
      <c r="AF38" s="30"/>
      <c r="AG38" s="30"/>
    </row>
    <row r="39" spans="1:232" ht="9" customHeight="1" x14ac:dyDescent="0.25">
      <c r="A39" s="30"/>
      <c r="B39" s="227"/>
      <c r="C39" s="30"/>
      <c r="D39" s="30"/>
      <c r="E39" s="30"/>
      <c r="F39" s="227"/>
      <c r="G39" s="30"/>
      <c r="H39" s="30"/>
      <c r="I39" s="30"/>
      <c r="J39" s="227"/>
      <c r="K39" s="30"/>
      <c r="L39" s="30"/>
      <c r="M39" s="30"/>
      <c r="N39" s="227"/>
      <c r="O39" s="30"/>
      <c r="P39" s="30"/>
      <c r="Q39" s="30"/>
      <c r="R39" s="227"/>
      <c r="S39" s="30"/>
      <c r="T39" s="30"/>
      <c r="U39" s="30"/>
      <c r="V39" s="227"/>
      <c r="W39" s="30"/>
      <c r="X39" s="30"/>
      <c r="Y39" s="30"/>
      <c r="Z39" s="227"/>
      <c r="AA39" s="30"/>
      <c r="AB39" s="30"/>
      <c r="AC39" s="30"/>
      <c r="AD39" s="227"/>
      <c r="AE39" s="30"/>
      <c r="AF39" s="30"/>
      <c r="AG39" s="30"/>
    </row>
    <row r="40" spans="1:232" s="6" customFormat="1" ht="18" customHeight="1" x14ac:dyDescent="0.3">
      <c r="A40" s="34"/>
      <c r="B40" s="162" t="str">
        <f>INPUT!$B$4&amp;" - "&amp;INPUT!$B$5</f>
        <v>RolSki World Cup - Rieti, ITA</v>
      </c>
      <c r="C40" s="162"/>
      <c r="D40" s="162"/>
      <c r="E40" s="162"/>
      <c r="F40" s="162"/>
      <c r="G40" s="162"/>
      <c r="H40" s="162"/>
      <c r="I40" s="162"/>
      <c r="J40" s="162"/>
      <c r="K40" s="162"/>
      <c r="L40" s="162"/>
      <c r="M40" s="162"/>
      <c r="N40" s="162"/>
      <c r="O40" s="162"/>
      <c r="P40" s="162"/>
      <c r="Q40" s="34"/>
      <c r="R40" s="163" t="str">
        <f>INPUT!$B$4&amp;" - "&amp;INPUT!$B$5</f>
        <v>RolSki World Cup - Rieti, ITA</v>
      </c>
      <c r="S40" s="163"/>
      <c r="T40" s="163"/>
      <c r="U40" s="163"/>
      <c r="V40" s="163"/>
      <c r="W40" s="163"/>
      <c r="X40" s="163"/>
      <c r="Y40" s="163"/>
      <c r="Z40" s="163"/>
      <c r="AA40" s="163"/>
      <c r="AB40" s="163"/>
      <c r="AC40" s="163"/>
      <c r="AD40" s="163"/>
      <c r="AE40" s="163"/>
      <c r="AF40" s="163"/>
      <c r="AG40" s="34"/>
    </row>
    <row r="41" spans="1:232" ht="17.850000000000001" customHeight="1" x14ac:dyDescent="0.4">
      <c r="A41" s="5"/>
      <c r="B41" s="164">
        <f>INPUT!$B$6</f>
        <v>44815</v>
      </c>
      <c r="C41" s="164"/>
      <c r="D41" s="164"/>
      <c r="E41" s="164"/>
      <c r="F41" s="164"/>
      <c r="G41" s="164"/>
      <c r="H41" s="164"/>
      <c r="I41" s="164"/>
      <c r="J41" s="164"/>
      <c r="K41" s="164"/>
      <c r="L41" s="164"/>
      <c r="M41" s="164"/>
      <c r="N41" s="164"/>
      <c r="O41" s="164"/>
      <c r="P41" s="164"/>
      <c r="Q41" s="5"/>
      <c r="R41" s="165">
        <f>INPUT!$B$6</f>
        <v>44815</v>
      </c>
      <c r="S41" s="165"/>
      <c r="T41" s="165"/>
      <c r="U41" s="165"/>
      <c r="V41" s="165"/>
      <c r="W41" s="165"/>
      <c r="X41" s="165"/>
      <c r="Y41" s="165"/>
      <c r="Z41" s="165"/>
      <c r="AA41" s="165"/>
      <c r="AB41" s="165"/>
      <c r="AC41" s="165"/>
      <c r="AD41" s="165"/>
      <c r="AE41" s="165"/>
      <c r="AF41" s="165"/>
      <c r="AG41" s="5"/>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row>
    <row r="42" spans="1:232" ht="16.5" customHeight="1" thickBot="1" x14ac:dyDescent="0.3">
      <c r="A42" s="5"/>
      <c r="B42" s="228"/>
      <c r="C42" s="72" t="s">
        <v>24</v>
      </c>
      <c r="D42" s="73">
        <v>3</v>
      </c>
      <c r="E42" s="156" t="str">
        <f>IF(INPUT!A15="Yes",INPUT!B15,"")</f>
        <v>SW</v>
      </c>
      <c r="F42" s="156"/>
      <c r="G42" s="156"/>
      <c r="H42" s="156"/>
      <c r="I42" s="166"/>
      <c r="J42" s="166"/>
      <c r="K42" s="158" t="s">
        <v>25</v>
      </c>
      <c r="L42" s="158"/>
      <c r="M42" s="158"/>
      <c r="N42" s="158"/>
      <c r="O42" s="36" t="str">
        <f>IF(INPUT!A15="Yes",VLOOKUP(E42,INPUT!$B$13:$C$16,2,FALSE),"")</f>
        <v>1/4</v>
      </c>
      <c r="P42" s="48"/>
      <c r="Q42" s="5"/>
      <c r="R42" s="232"/>
      <c r="S42" s="70" t="s">
        <v>24</v>
      </c>
      <c r="T42" s="71">
        <v>4</v>
      </c>
      <c r="U42" s="157" t="str">
        <f>IF(INPUT!A16="Yes",INPUT!B16,"")</f>
        <v>SM</v>
      </c>
      <c r="V42" s="157"/>
      <c r="W42" s="157"/>
      <c r="X42" s="157"/>
      <c r="Y42" s="167"/>
      <c r="Z42" s="167"/>
      <c r="AA42" s="159" t="s">
        <v>25</v>
      </c>
      <c r="AB42" s="159"/>
      <c r="AC42" s="159"/>
      <c r="AD42" s="159"/>
      <c r="AE42" s="64" t="str">
        <f>IF(INPUT!A16="Yes",VLOOKUP(U42,INPUT!$B$13:$C$16,2,FALSE),"")</f>
        <v>1/8</v>
      </c>
      <c r="AF42" s="65"/>
      <c r="AG42" s="5"/>
    </row>
    <row r="43" spans="1:232" s="22" customFormat="1" ht="14.25" customHeight="1" thickBot="1" x14ac:dyDescent="0.3">
      <c r="A43" s="21"/>
      <c r="B43" s="223"/>
      <c r="C43" s="18" t="s">
        <v>7</v>
      </c>
      <c r="D43" s="47"/>
      <c r="E43" s="19"/>
      <c r="F43" s="223"/>
      <c r="G43" s="18" t="s">
        <v>5</v>
      </c>
      <c r="H43" s="47"/>
      <c r="I43" s="19"/>
      <c r="J43" s="233"/>
      <c r="K43" s="18" t="s">
        <v>6</v>
      </c>
      <c r="L43" s="47"/>
      <c r="M43" s="20"/>
      <c r="N43" s="223"/>
      <c r="O43" s="18" t="s">
        <v>4</v>
      </c>
      <c r="P43" s="47"/>
      <c r="Q43" s="21"/>
      <c r="R43" s="223"/>
      <c r="S43" s="18" t="s">
        <v>7</v>
      </c>
      <c r="T43" s="47"/>
      <c r="U43" s="19"/>
      <c r="V43" s="223"/>
      <c r="W43" s="18" t="s">
        <v>5</v>
      </c>
      <c r="X43" s="47"/>
      <c r="Y43" s="19"/>
      <c r="Z43" s="233"/>
      <c r="AA43" s="18" t="s">
        <v>6</v>
      </c>
      <c r="AB43" s="47"/>
      <c r="AC43" s="20"/>
      <c r="AD43" s="223"/>
      <c r="AE43" s="18" t="s">
        <v>4</v>
      </c>
      <c r="AF43" s="47"/>
      <c r="AG43" s="21"/>
    </row>
    <row r="44" spans="1:232" s="12" customFormat="1" ht="14.25" customHeight="1" thickBot="1" x14ac:dyDescent="0.35">
      <c r="A44" s="15"/>
      <c r="B44" s="224"/>
      <c r="C44" s="17">
        <f>IF(O42="1/8",IF(S6=0,IF(C6=0,INPUT!$B$7,C35+INPUT!$B$8),S35+INPUT!$B$8),0)</f>
        <v>0</v>
      </c>
      <c r="D44" s="14"/>
      <c r="E44" s="14"/>
      <c r="F44" s="224"/>
      <c r="G44" s="17">
        <f>IF(OR(O42="1/8",O42="1/4"),IF(W6&gt;0,W33+INPUT!B8,IF(G6&gt;0,G33+INPUT!B8,IF(S44&gt;0,S73+INPUT!B8,IF(C44&gt;0,C73+INPUT!B8,IF(S6&gt;0,S35+INPUT!B8,IF(C6&gt;0,C35+INPUT!B8,INPUT!B7)))))),0)</f>
        <v>0.51249999999999996</v>
      </c>
      <c r="H44" s="14"/>
      <c r="I44" s="14"/>
      <c r="J44" s="224"/>
      <c r="K44" s="17">
        <f>IF(OR(O42="1/8",O42="1/4",O42="1/2"),IF(AA6&gt;0,AA29+INPUT!B8,IF(K6&gt;0,K29+INPUT!B8,IF(W44&gt;0,W71+INPUT!B8,IF(G44&gt;0,G71+INPUT!B8,IF(W6&gt;0,W33+INPUT!B8,IF(G6&gt;0,G33+INPUT!B8,IF(S44&gt;0,S73+INPUT!B8,IF(C44&gt;0,C73+INPUT!B8,IF(S6&gt;0,S35+INPUT!B8,IF(C6&gt;0,C35+INPUT!B8,INPUT!B7)))))))))),0)</f>
        <v>0.52916666666666656</v>
      </c>
      <c r="L44" s="14"/>
      <c r="M44" s="14"/>
      <c r="N44" s="234"/>
      <c r="O44" s="17">
        <f>IF(OR(O42="1/8",O42="1/4",O42="1/2",O42="Final"),IF(AND(O6+AE6=0,K44+AA44&gt;0),INPUT!$B$9,0)+IF(AE6&gt;0,AE21+INPUT!B8+INPUT!B10,IF(O6&gt;0,O21+INPUT!B8+INPUT!B10,IF(AA44&gt;0,AA67+INPUT!B8,IF(K44&gt;0,K67+INPUT!B8,IF(AA6&gt;0,AA29+INPUT!B8,IF(K6&gt;0,K29+INPUT!B8,IF(W44&gt;0,W71+INPUT!B8,IF(G44&gt;0,G71+INPUT!B8,IF(W6&gt;0,W33+INPUT!B8,IF(G6&gt;0,G33+INPUT!B8,IF(S44&gt;0,S73+INPUT!B8,IF(C44&gt;0,C73+INPUT!B8,IF(S6&gt;0,S35+INPUT!B8,IF(C6&gt;0,C35+INPUT!B8,INPUT!B7)))))))))))))),0)</f>
        <v>0.54999999999999982</v>
      </c>
      <c r="Q44" s="15"/>
      <c r="R44" s="224"/>
      <c r="S44" s="17">
        <f>IF(AE42="1/8",IF(C44=0,IF(S6=0,IF(C6=0,INPUT!$B$7,C35+INPUT!$B$8),S35+INPUT!$B$8),C73+INPUT!$B$8),0)</f>
        <v>0.49027777777777776</v>
      </c>
      <c r="T44" s="14"/>
      <c r="U44" s="14"/>
      <c r="V44" s="224"/>
      <c r="W44" s="17">
        <f>IF(OR(AE42="1/8",AE42="1/4"),IF(G44&gt;0,G71+INPUT!B8,IF(W6&gt;0,W33+INPUT!B8,IF(G6&gt;0,G33+INPUT!B8,IF(S44&gt;0,S73+INPUT!B8,IF(C44&gt;0,C73+INPUT!B8,IF(S6&gt;0,S35+INPUT!B8,IF(C6&gt;0,C35+INPUT!B8,INPUT!B7))))))),0)</f>
        <v>0.51805555555555549</v>
      </c>
      <c r="X44" s="14"/>
      <c r="Y44" s="14"/>
      <c r="Z44" s="224"/>
      <c r="AA44" s="17">
        <f>IF(OR(AE42="1/8",AE42="1/4",AE42="1/2"),IF(K44&gt;0,K67+INPUT!B8,IF(AA6&gt;0,AA29+INPUT!B8,IF(K6&gt;0,K29+INPUT!B8,IF(W44&gt;0,W71+INPUT!B8,IF(G44&gt;0,G71+INPUT!B8,IF(W6&gt;0,W33+INPUT!B8,IF(G6&gt;0,G33+INPUT!B8,IF(S44&gt;0,S73+INPUT!B8,IF(C44&gt;0,C73+INPUT!B8,IF(S6&gt;0,S35+INPUT!B8,IF(C6&gt;0,C35+INPUT!B8,INPUT!B7))))))))))),0)</f>
        <v>0.53194444444444433</v>
      </c>
      <c r="AB44" s="14"/>
      <c r="AC44" s="14"/>
      <c r="AD44" s="234"/>
      <c r="AE44" s="17">
        <f>IF(OR(AE42="1/8",AE42="1/4",AE42="1/2",AE42="Final"),IF(AND(O6+AE6+O44=0,AA44&gt;0),INPUT!$B$9,0)+IF(O44&gt;0,O59+INPUT!B8+INPUT!B10,IF(AE6&gt;0,AE21+INPUT!B8+INPUT!B10,IF(O6&gt;0,O21+INPUT!B8+INPUT!B10,IF(AA44&gt;0,AA67+INPUT!B8,IF(K44&gt;0,K67+INPUT!B8,IF(AA6&gt;0,AA29+INPUT!B8,IF(K6&gt;0,K29+INPUT!B8,IF(W44&gt;0,W71+INPUT!B8,IF(G44&gt;0,G71+INPUT!B8,IF(W6&gt;0,W33+INPUT!B8,IF(G6&gt;0,G33+INPUT!B8,IF(S44&gt;0,S73+INPUT!B8,IF(C44&gt;0,C73+INPUT!B8,IF(S6&gt;0,S35+INPUT!B8,IF(C6&gt;0,C35+INPUT!B8,INPUT!B7))))))))))))))),0)</f>
        <v>0.55486111111111092</v>
      </c>
      <c r="AG44" s="15"/>
    </row>
    <row r="45" spans="1:232" s="22" customFormat="1" ht="14.25" customHeight="1" thickBot="1" x14ac:dyDescent="0.3">
      <c r="A45" s="21"/>
      <c r="B45" s="239" t="s">
        <v>56</v>
      </c>
      <c r="C45" s="41" t="str">
        <f>IF($O$42="1/8",C44,"")</f>
        <v/>
      </c>
      <c r="F45" s="226"/>
      <c r="J45" s="226"/>
      <c r="N45" s="226"/>
      <c r="Q45" s="21"/>
      <c r="R45" s="240" t="s">
        <v>56</v>
      </c>
      <c r="S45" s="63">
        <f>IF($AE$42="1/8",S44,"")</f>
        <v>0.49027777777777776</v>
      </c>
      <c r="V45" s="226"/>
      <c r="Z45" s="226"/>
      <c r="AD45" s="226"/>
      <c r="AG45" s="21"/>
    </row>
    <row r="46" spans="1:232" s="22" customFormat="1" ht="14.25" customHeight="1" thickBot="1" x14ac:dyDescent="0.3">
      <c r="A46" s="21"/>
      <c r="B46" s="241" t="str">
        <f>IF($O$42="1/8",INPUT!$A43,"")</f>
        <v/>
      </c>
      <c r="C46" s="46" t="str">
        <f>IF($O$42="1/8",(CONCATENATE(VLOOKUP(B46,QualResult!$O$4:$T$278,2,FALSE)," ",VLOOKUP(B46,QualResult!$O$4:$T$278,3,FALSE)," ",VLOOKUP(B46,QualResult!$O$4:$T$278,4,FALSE))),"")</f>
        <v/>
      </c>
      <c r="D46" s="209"/>
      <c r="E46" s="27"/>
      <c r="F46" s="226"/>
      <c r="J46" s="226"/>
      <c r="N46" s="226"/>
      <c r="Q46" s="21"/>
      <c r="R46" s="243">
        <f>IF($AE$42="1/8",INPUT!$A43,"")</f>
        <v>1</v>
      </c>
      <c r="S46" s="46" t="str">
        <f>IF($AE$42="1/8",(CONCATENATE(VLOOKUP(R46,QualResult!$V$4:$AA$278,2,FALSE)," ",VLOOKUP(R46,QualResult!$V$4:$AA$278,3,FALSE)," ",VLOOKUP(R46,QualResult!$V$4:$AA$278,4,FALSE))),"")</f>
        <v>1 Becchis Ema.</v>
      </c>
      <c r="T46" s="209"/>
      <c r="U46" s="27"/>
      <c r="V46" s="226"/>
      <c r="Z46" s="226"/>
      <c r="AD46" s="226"/>
      <c r="AG46" s="21"/>
    </row>
    <row r="47" spans="1:232" s="22" customFormat="1" ht="14.25" customHeight="1" thickBot="1" x14ac:dyDescent="0.3">
      <c r="A47" s="21"/>
      <c r="B47" s="241" t="str">
        <f>IF($O$42="1/8",INPUT!$A44,"")</f>
        <v/>
      </c>
      <c r="C47" s="46" t="str">
        <f>IF($O$42="1/8",(CONCATENATE(VLOOKUP(B47,QualResult!$O$4:$T$278,2,FALSE)," ",VLOOKUP(B47,QualResult!$O$4:$T$278,3,FALSE)," ",VLOOKUP(B47,QualResult!$O$4:$T$278,4,FALSE))),"")</f>
        <v/>
      </c>
      <c r="D47" s="209"/>
      <c r="E47" s="20"/>
      <c r="F47" s="239" t="s">
        <v>205</v>
      </c>
      <c r="G47" s="41">
        <f>IF($G$44&gt;0,G44,"")</f>
        <v>0.51249999999999996</v>
      </c>
      <c r="J47" s="226"/>
      <c r="N47" s="229"/>
      <c r="Q47" s="21"/>
      <c r="R47" s="243">
        <f>IF($AE$42="1/8",INPUT!$A44,"")</f>
        <v>16</v>
      </c>
      <c r="S47" s="46" t="str">
        <f>IF($AE$42="1/8",(CONCATENATE(VLOOKUP(R47,QualResult!$V$4:$AA$278,2,FALSE)," ",VLOOKUP(R47,QualResult!$V$4:$AA$278,3,FALSE)," ",VLOOKUP(R47,QualResult!$V$4:$AA$278,4,FALSE))),"")</f>
        <v>16 Korge Kaa.</v>
      </c>
      <c r="T47" s="209"/>
      <c r="U47" s="20"/>
      <c r="V47" s="240" t="s">
        <v>205</v>
      </c>
      <c r="W47" s="63">
        <f>IF($W$44&gt;0,W44,"")</f>
        <v>0.51805555555555549</v>
      </c>
      <c r="Z47" s="226"/>
      <c r="AD47" s="229"/>
      <c r="AG47" s="21"/>
    </row>
    <row r="48" spans="1:232" s="22" customFormat="1" ht="14.25" customHeight="1" thickBot="1" x14ac:dyDescent="0.3">
      <c r="A48" s="21"/>
      <c r="B48" s="226"/>
      <c r="C48" s="28"/>
      <c r="D48" s="25"/>
      <c r="F48" s="241">
        <f>IF($O$42="1/4",INPUT!B45,"")</f>
        <v>1</v>
      </c>
      <c r="G48" s="46" t="str">
        <f>IF($O$42="1/4",(CONCATENATE(VLOOKUP(F48,QualResult!$O$4:$T$278,2,FALSE)," ",VLOOKUP(F48,QualResult!$O$4:$T$278,3,FALSE)," ",VLOOKUP(F48,QualResult!$O$4:$T$278,4,FALSE))),_xlfn.XLOOKUP(1,D46:D47,C46:C47," ",0))</f>
        <v>33 Arnesen Jul.</v>
      </c>
      <c r="H48" s="209"/>
      <c r="I48" s="27"/>
      <c r="J48" s="226"/>
      <c r="N48" s="229"/>
      <c r="O48" s="20"/>
      <c r="P48" s="20"/>
      <c r="Q48" s="21"/>
      <c r="R48" s="226"/>
      <c r="S48" s="28"/>
      <c r="T48" s="25"/>
      <c r="V48" s="243" t="str">
        <f>IF($AE$42="1/4",INPUT!B45,"")</f>
        <v/>
      </c>
      <c r="W48" s="46" t="str">
        <f>IF($AE$42="1/4",(CONCATENATE(VLOOKUP(V48,QualResult!$V$4:$AA$278,2,FALSE)," ",VLOOKUP(V48,QualResult!$V$4:$AA$278,3,FALSE)," ",VLOOKUP(V48,QualResult!$V$4:$AA$278,4,FALSE))),_xlfn.XLOOKUP(1,T46:T47,S46:S47," ",0))</f>
        <v xml:space="preserve"> </v>
      </c>
      <c r="X48" s="209"/>
      <c r="Y48" s="27"/>
      <c r="Z48" s="226"/>
      <c r="AD48" s="229"/>
      <c r="AE48" s="20"/>
      <c r="AF48" s="20"/>
      <c r="AG48" s="21"/>
    </row>
    <row r="49" spans="1:33" s="22" customFormat="1" ht="14.25" customHeight="1" thickBot="1" x14ac:dyDescent="0.3">
      <c r="A49" s="21"/>
      <c r="B49" s="239" t="s">
        <v>57</v>
      </c>
      <c r="C49" s="41" t="str">
        <f>IF($O$42="1/8",C45+INPUT!$B$8,"")</f>
        <v/>
      </c>
      <c r="F49" s="241">
        <f>IF($O$42="1/4",INPUT!B46,"")</f>
        <v>8</v>
      </c>
      <c r="G49" s="46" t="str">
        <f>IF($O$42="1/4",(CONCATENATE(VLOOKUP(F49,QualResult!$O$4:$T$278,2,FALSE)," ",VLOOKUP(F49,QualResult!$O$4:$T$278,3,FALSE)," ",VLOOKUP(F49,QualResult!$O$4:$T$278,4,FALSE))),_xlfn.XLOOKUP(1,D50:D51,C50:C51," ",0))</f>
        <v>40 Garberg Ann.</v>
      </c>
      <c r="H49" s="209"/>
      <c r="I49" s="20"/>
      <c r="J49" s="226"/>
      <c r="N49" s="226"/>
      <c r="Q49" s="21"/>
      <c r="R49" s="240" t="s">
        <v>57</v>
      </c>
      <c r="S49" s="63">
        <f>IF($AE$42="1/8",S45+INPUT!$B$8,"")</f>
        <v>0.49166666666666664</v>
      </c>
      <c r="V49" s="243" t="str">
        <f>IF($AE$42="1/4",INPUT!B46,"")</f>
        <v/>
      </c>
      <c r="W49" s="46" t="str">
        <f>IF($AE$42="1/4",(CONCATENATE(VLOOKUP(V49,QualResult!$V$4:$AA$278,2,FALSE)," ",VLOOKUP(V49,QualResult!$V$4:$AA$278,3,FALSE)," ",VLOOKUP(V49,QualResult!$V$4:$AA$278,4,FALSE))),_xlfn.XLOOKUP(1,T50:T51,S50:S51," ",0))</f>
        <v xml:space="preserve"> </v>
      </c>
      <c r="X49" s="209"/>
      <c r="Y49" s="20"/>
      <c r="Z49" s="226"/>
      <c r="AD49" s="226"/>
      <c r="AG49" s="21"/>
    </row>
    <row r="50" spans="1:33" s="22" customFormat="1" ht="14.25" customHeight="1" thickBot="1" x14ac:dyDescent="0.3">
      <c r="A50" s="21"/>
      <c r="B50" s="241" t="str">
        <f>IF($O$42="1/8",INPUT!$A47,"")</f>
        <v/>
      </c>
      <c r="C50" s="46" t="str">
        <f>IF($O$42="1/8",(CONCATENATE(VLOOKUP(B50,QualResult!$O$4:$T$278,2,FALSE)," ",VLOOKUP(B50,QualResult!$O$4:$T$278,3,FALSE)," ",VLOOKUP(B50,QualResult!$O$4:$T$278,4,FALSE))),"")</f>
        <v/>
      </c>
      <c r="D50" s="210"/>
      <c r="E50" s="27"/>
      <c r="F50" s="226"/>
      <c r="H50" s="25"/>
      <c r="J50" s="3"/>
      <c r="M50" s="20"/>
      <c r="N50" s="226"/>
      <c r="Q50" s="21"/>
      <c r="R50" s="243">
        <f>IF($AE$42="1/8",INPUT!$A47,"")</f>
        <v>8</v>
      </c>
      <c r="S50" s="46" t="str">
        <f>IF($AE$42="1/8",(CONCATENATE(VLOOKUP(R50,QualResult!$V$4:$AA$278,2,FALSE)," ",VLOOKUP(R50,QualResult!$V$4:$AA$278,3,FALSE)," ",VLOOKUP(R50,QualResult!$V$4:$AA$278,4,FALSE))),"")</f>
        <v>8 Reigstad Sig.</v>
      </c>
      <c r="T50" s="210"/>
      <c r="U50" s="27"/>
      <c r="V50" s="226"/>
      <c r="X50" s="25"/>
      <c r="Z50" s="3"/>
      <c r="AC50" s="20"/>
      <c r="AD50" s="226"/>
      <c r="AG50" s="21"/>
    </row>
    <row r="51" spans="1:33" s="22" customFormat="1" ht="14.25" customHeight="1" thickBot="1" x14ac:dyDescent="0.3">
      <c r="A51" s="21"/>
      <c r="B51" s="241" t="str">
        <f>IF($O$42="1/8",INPUT!$A48,"")</f>
        <v/>
      </c>
      <c r="C51" s="46" t="str">
        <f>IF($O$42="1/8",(CONCATENATE(VLOOKUP(B51,QualResult!$O$4:$T$278,2,FALSE)," ",VLOOKUP(B51,QualResult!$O$4:$T$278,3,FALSE)," ",VLOOKUP(B51,QualResult!$O$4:$T$278,4,FALSE))),"")</f>
        <v/>
      </c>
      <c r="D51" s="210"/>
      <c r="E51" s="20"/>
      <c r="F51" s="226"/>
      <c r="H51" s="25"/>
      <c r="J51" s="239" t="s">
        <v>0</v>
      </c>
      <c r="K51" s="41">
        <f>IF($K$44&gt;0,K44,"")</f>
        <v>0.52916666666666656</v>
      </c>
      <c r="M51" s="27"/>
      <c r="N51" s="226"/>
      <c r="Q51" s="21"/>
      <c r="R51" s="243">
        <f>IF($AE$42="1/8",INPUT!$A48,"")</f>
        <v>9</v>
      </c>
      <c r="S51" s="46" t="str">
        <f>IF($AE$42="1/8",(CONCATENATE(VLOOKUP(R51,QualResult!$V$4:$AA$278,2,FALSE)," ",VLOOKUP(R51,QualResult!$V$4:$AA$278,3,FALSE)," ",VLOOKUP(R51,QualResult!$V$4:$AA$278,4,FALSE))),"")</f>
        <v>9 Masiero Ric</v>
      </c>
      <c r="T51" s="210"/>
      <c r="U51" s="20"/>
      <c r="V51" s="226"/>
      <c r="X51" s="25"/>
      <c r="Z51" s="240" t="s">
        <v>0</v>
      </c>
      <c r="AA51" s="63">
        <f>IF($AA$44&gt;0,AA44,"")</f>
        <v>0.53194444444444433</v>
      </c>
      <c r="AC51" s="27"/>
      <c r="AD51" s="226"/>
      <c r="AG51" s="21"/>
    </row>
    <row r="52" spans="1:33" s="22" customFormat="1" ht="14.25" customHeight="1" thickBot="1" x14ac:dyDescent="0.3">
      <c r="A52" s="30"/>
      <c r="B52" s="226"/>
      <c r="C52" s="28"/>
      <c r="D52" s="25"/>
      <c r="E52" s="20"/>
      <c r="F52" s="226"/>
      <c r="G52" s="28"/>
      <c r="H52" s="25"/>
      <c r="I52" s="20"/>
      <c r="J52" s="241" t="str">
        <f>IF($O$42="1/2",INPUT!C49,"")</f>
        <v/>
      </c>
      <c r="K52" s="46" t="str">
        <f>IF($O$42="1/2",(CONCATENATE(VLOOKUP(J52,QualResult!$O$4:$T$278,2,FALSE)," ",VLOOKUP(J52,QualResult!$O$4:$T$278,3,FALSE)," ",VLOOKUP(J52,QualResult!$O$4:$T$278,4,FALSE))),_xlfn.XLOOKUP(1,H48:H49,G48:G49," ",0))</f>
        <v xml:space="preserve"> </v>
      </c>
      <c r="L52" s="210"/>
      <c r="N52" s="229"/>
      <c r="O52" s="24"/>
      <c r="P52" s="29"/>
      <c r="Q52" s="30"/>
      <c r="R52" s="226"/>
      <c r="S52" s="28"/>
      <c r="T52" s="25"/>
      <c r="U52" s="20"/>
      <c r="V52" s="226"/>
      <c r="W52" s="28"/>
      <c r="X52" s="25"/>
      <c r="Y52" s="20"/>
      <c r="Z52" s="243" t="str">
        <f>IF($AE$42="1/2",INPUT!C49,"")</f>
        <v/>
      </c>
      <c r="AA52" s="46" t="str">
        <f>IF($AE$42="1/2",(CONCATENATE(VLOOKUP(Z52,QualResult!$V$4:$AA$278,2,FALSE)," ",VLOOKUP(Z52,QualResult!$V$4:$AA$278,3,FALSE)," ",VLOOKUP(Z52,QualResult!$V$4:$AA$278,4,FALSE))),_xlfn.XLOOKUP(1,X48:X49,W48:W49," ",0))</f>
        <v xml:space="preserve"> </v>
      </c>
      <c r="AB52" s="210"/>
      <c r="AD52" s="229"/>
      <c r="AE52" s="24"/>
      <c r="AF52" s="29"/>
      <c r="AG52" s="30"/>
    </row>
    <row r="53" spans="1:33" s="22" customFormat="1" ht="14.25" customHeight="1" thickBot="1" x14ac:dyDescent="0.3">
      <c r="A53" s="30"/>
      <c r="B53" s="239" t="s">
        <v>58</v>
      </c>
      <c r="C53" s="41" t="str">
        <f>IF($O$42="1/8",C49+INPUT!$B$8,"")</f>
        <v/>
      </c>
      <c r="F53" s="226"/>
      <c r="H53" s="25"/>
      <c r="J53" s="241" t="str">
        <f>IF($O$42="1/2",INPUT!C50,"")</f>
        <v/>
      </c>
      <c r="K53" s="46" t="str">
        <f>IF($O$42="1/2",(CONCATENATE(VLOOKUP(J53,QualResult!$O$4:$T$278,2,FALSE)," ",VLOOKUP(J53,QualResult!$O$4:$T$278,3,FALSE)," ",VLOOKUP(J53,QualResult!$O$4:$T$278,4,FALSE))),_xlfn.XLOOKUP(1,H56:H57,G56:G57," ",0))</f>
        <v xml:space="preserve"> </v>
      </c>
      <c r="L53" s="210"/>
      <c r="N53" s="226"/>
      <c r="Q53" s="30"/>
      <c r="R53" s="240" t="s">
        <v>58</v>
      </c>
      <c r="S53" s="63">
        <f>IF($AE$42="1/8",S49+INPUT!$B$8,"")</f>
        <v>0.49305555555555552</v>
      </c>
      <c r="V53" s="226"/>
      <c r="X53" s="25"/>
      <c r="Z53" s="243" t="str">
        <f>IF($AE$42="1/2",INPUT!C50,"")</f>
        <v/>
      </c>
      <c r="AA53" s="46" t="str">
        <f>IF($AE$42="1/2",(CONCATENATE(VLOOKUP(Z53,QualResult!$V$4:$AA$278,2,FALSE)," ",VLOOKUP(Z53,QualResult!$V$4:$AA$278,3,FALSE)," ",VLOOKUP(Z53,QualResult!$V$4:$AA$278,4,FALSE))),_xlfn.XLOOKUP(1,X56:X57,W56:W57," ",0))</f>
        <v xml:space="preserve"> </v>
      </c>
      <c r="AB53" s="210"/>
      <c r="AD53" s="226"/>
      <c r="AG53" s="30"/>
    </row>
    <row r="54" spans="1:33" s="22" customFormat="1" ht="14.25" customHeight="1" thickBot="1" x14ac:dyDescent="0.3">
      <c r="A54" s="21"/>
      <c r="B54" s="241" t="str">
        <f>IF($O$42="1/8",INPUT!$A51,"")</f>
        <v/>
      </c>
      <c r="C54" s="46" t="str">
        <f>IF($O$42="1/8",(CONCATENATE(VLOOKUP(B54,QualResult!$O$4:$T$278,2,FALSE)," ",VLOOKUP(B54,QualResult!$O$4:$T$278,3,FALSE)," ",VLOOKUP(B54,QualResult!$O$4:$T$278,4,FALSE))),"")</f>
        <v/>
      </c>
      <c r="D54" s="210"/>
      <c r="E54" s="27"/>
      <c r="F54" s="226"/>
      <c r="H54" s="25"/>
      <c r="J54" s="226"/>
      <c r="L54" s="25"/>
      <c r="N54" s="208" t="s">
        <v>8</v>
      </c>
      <c r="O54" s="41">
        <f>IF(K44&gt;0,O44,"")</f>
        <v>0.54999999999999982</v>
      </c>
      <c r="Q54" s="21"/>
      <c r="R54" s="243">
        <f>IF($AE$42="1/8",INPUT!$A51,"")</f>
        <v>5</v>
      </c>
      <c r="S54" s="46" t="str">
        <f>IF($AE$42="1/8",(CONCATENATE(VLOOKUP(R54,QualResult!$V$4:$AA$278,2,FALSE)," ",VLOOKUP(R54,QualResult!$V$4:$AA$278,3,FALSE)," ",VLOOKUP(R54,QualResult!$V$4:$AA$278,4,FALSE))),"")</f>
        <v>5 Berlanda Ale.</v>
      </c>
      <c r="T54" s="210"/>
      <c r="U54" s="27"/>
      <c r="V54" s="226"/>
      <c r="X54" s="25"/>
      <c r="Z54" s="226"/>
      <c r="AB54" s="25"/>
      <c r="AD54" s="240" t="s">
        <v>8</v>
      </c>
      <c r="AE54" s="63">
        <f>IF(AA44&gt;0,AE44,"")</f>
        <v>0.55486111111111092</v>
      </c>
      <c r="AG54" s="21"/>
    </row>
    <row r="55" spans="1:33" s="22" customFormat="1" ht="14.25" customHeight="1" thickBot="1" x14ac:dyDescent="0.3">
      <c r="A55" s="21"/>
      <c r="B55" s="241" t="str">
        <f>IF($O$42="1/8",INPUT!$A52,"")</f>
        <v/>
      </c>
      <c r="C55" s="46" t="str">
        <f>IF($O$42="1/8",(CONCATENATE(VLOOKUP(B55,QualResult!$O$4:$T$278,2,FALSE)," ",VLOOKUP(B55,QualResult!$O$4:$T$278,3,FALSE)," ",VLOOKUP(B55,QualResult!$O$4:$T$278,4,FALSE))),"")</f>
        <v/>
      </c>
      <c r="D55" s="210"/>
      <c r="E55" s="27"/>
      <c r="F55" s="239" t="s">
        <v>206</v>
      </c>
      <c r="G55" s="41">
        <f>IF($G$44&gt;0,G47+INPUT!$B$8,"")</f>
        <v>0.51388888888888884</v>
      </c>
      <c r="J55" s="226"/>
      <c r="K55" s="153" t="str">
        <f>E42</f>
        <v>SW</v>
      </c>
      <c r="L55" s="25"/>
      <c r="N55" s="242" t="s">
        <v>1</v>
      </c>
      <c r="O55" s="46" t="str">
        <f>_xlfn.XLOOKUP(2,L52:L53,K52:K53," ",0)</f>
        <v xml:space="preserve"> </v>
      </c>
      <c r="P55" s="210"/>
      <c r="Q55" s="21"/>
      <c r="R55" s="243">
        <f>IF($AE$42="1/8",INPUT!$A52,"")</f>
        <v>12</v>
      </c>
      <c r="S55" s="46" t="str">
        <f>IF($AE$42="1/8",(CONCATENATE(VLOOKUP(R55,QualResult!$V$4:$AA$278,2,FALSE)," ",VLOOKUP(R55,QualResult!$V$4:$AA$278,3,FALSE)," ",VLOOKUP(R55,QualResult!$V$4:$AA$278,4,FALSE))),"")</f>
        <v>12 Korsaeth Amu.</v>
      </c>
      <c r="T55" s="210"/>
      <c r="U55" s="27"/>
      <c r="V55" s="240" t="s">
        <v>206</v>
      </c>
      <c r="W55" s="63">
        <f>IF($W$44&gt;0,W47+INPUT!$B$8,"")</f>
        <v>0.51944444444444438</v>
      </c>
      <c r="Z55" s="226"/>
      <c r="AA55" s="153" t="str">
        <f>U42</f>
        <v>SM</v>
      </c>
      <c r="AB55" s="25"/>
      <c r="AD55" s="244" t="s">
        <v>1</v>
      </c>
      <c r="AE55" s="46" t="str">
        <f>_xlfn.XLOOKUP(2,AB52:AB53,AA52:AA53," ",0)</f>
        <v xml:space="preserve"> </v>
      </c>
      <c r="AF55" s="210"/>
      <c r="AG55" s="21"/>
    </row>
    <row r="56" spans="1:33" s="22" customFormat="1" ht="14.25" customHeight="1" thickBot="1" x14ac:dyDescent="0.3">
      <c r="A56" s="21"/>
      <c r="B56" s="226"/>
      <c r="C56" s="28"/>
      <c r="D56" s="25"/>
      <c r="F56" s="241">
        <f>IF($O$42="1/4",INPUT!B53,"")</f>
        <v>4</v>
      </c>
      <c r="G56" s="46" t="str">
        <f>IF($O$42="1/4",(CONCATENATE(VLOOKUP(F56,QualResult!$O$4:$T$278,2,FALSE)," ",VLOOKUP(F56,QualResult!$O$4:$T$278,3,FALSE)," ",VLOOKUP(F56,QualResult!$O$4:$T$278,4,FALSE))),_xlfn.XLOOKUP(1,D54:D55,C54:C55," ",0))</f>
        <v>36 Lockner Jac.</v>
      </c>
      <c r="H56" s="210"/>
      <c r="I56" s="27"/>
      <c r="J56" s="226"/>
      <c r="K56" s="153"/>
      <c r="L56" s="25"/>
      <c r="M56" s="20"/>
      <c r="N56" s="242" t="s">
        <v>1</v>
      </c>
      <c r="O56" s="46" t="str">
        <f>_xlfn.XLOOKUP(2,L68:L69,K68:K69," ",0)</f>
        <v xml:space="preserve"> </v>
      </c>
      <c r="P56" s="210"/>
      <c r="Q56" s="21"/>
      <c r="R56" s="226"/>
      <c r="S56" s="28"/>
      <c r="T56" s="25"/>
      <c r="V56" s="243" t="str">
        <f>IF($AE$42="1/4",INPUT!B53,"")</f>
        <v/>
      </c>
      <c r="W56" s="46" t="str">
        <f>IF($AE$42="1/4",(CONCATENATE(VLOOKUP(V56,QualResult!$V$4:$AA$278,2,FALSE)," ",VLOOKUP(V56,QualResult!$V$4:$AA$278,3,FALSE)," ",VLOOKUP(V56,QualResult!$V$4:$AA$278,4,FALSE))),_xlfn.XLOOKUP(1,T54:T55,S54:S55," ",0))</f>
        <v xml:space="preserve"> </v>
      </c>
      <c r="X56" s="210"/>
      <c r="Y56" s="27"/>
      <c r="Z56" s="226"/>
      <c r="AA56" s="153"/>
      <c r="AB56" s="25"/>
      <c r="AC56" s="20"/>
      <c r="AD56" s="244" t="s">
        <v>1</v>
      </c>
      <c r="AE56" s="46" t="str">
        <f>_xlfn.XLOOKUP(2,AB68:AB69,AA68:AA69," ",0)</f>
        <v xml:space="preserve"> </v>
      </c>
      <c r="AF56" s="210"/>
      <c r="AG56" s="21"/>
    </row>
    <row r="57" spans="1:33" s="22" customFormat="1" ht="14.25" customHeight="1" thickBot="1" x14ac:dyDescent="0.3">
      <c r="A57" s="21"/>
      <c r="B57" s="239" t="s">
        <v>59</v>
      </c>
      <c r="C57" s="41" t="str">
        <f>IF($O$42="1/8",C53+INPUT!$B$8,"")</f>
        <v/>
      </c>
      <c r="F57" s="241">
        <f>IF($O$42="1/4",INPUT!B54,"")</f>
        <v>5</v>
      </c>
      <c r="G57" s="46" t="str">
        <f>IF($O$42="1/4",(CONCATENATE(VLOOKUP(F57,QualResult!$O$4:$T$278,2,FALSE)," ",VLOOKUP(F57,QualResult!$O$4:$T$278,3,FALSE)," ",VLOOKUP(F57,QualResult!$O$4:$T$278,4,FALSE))),_xlfn.XLOOKUP(1,D58:D59,C58:C59," ",0))</f>
        <v>37 Auzina Kit.</v>
      </c>
      <c r="H57" s="210"/>
      <c r="I57" s="20"/>
      <c r="J57" s="226"/>
      <c r="K57" s="153"/>
      <c r="L57" s="25"/>
      <c r="N57" s="226"/>
      <c r="P57" s="25"/>
      <c r="Q57" s="21"/>
      <c r="R57" s="240" t="s">
        <v>59</v>
      </c>
      <c r="S57" s="63">
        <f>IF($AE$42="1/8",S53+INPUT!$B$8,"")</f>
        <v>0.49444444444444441</v>
      </c>
      <c r="V57" s="243" t="str">
        <f>IF($AE$42="1/4",INPUT!B54,"")</f>
        <v/>
      </c>
      <c r="W57" s="46" t="str">
        <f>IF($AE$42="1/4",(CONCATENATE(VLOOKUP(V57,QualResult!$V$4:$AA$278,2,FALSE)," ",VLOOKUP(V57,QualResult!$V$4:$AA$278,3,FALSE)," ",VLOOKUP(V57,QualResult!$V$4:$AA$278,4,FALSE))),_xlfn.XLOOKUP(1,T58:T59,S58:S59," ",0))</f>
        <v xml:space="preserve"> </v>
      </c>
      <c r="X57" s="210"/>
      <c r="Y57" s="20"/>
      <c r="Z57" s="226"/>
      <c r="AA57" s="153"/>
      <c r="AB57" s="25"/>
      <c r="AD57" s="226"/>
      <c r="AF57" s="25"/>
      <c r="AG57" s="21"/>
    </row>
    <row r="58" spans="1:33" s="22" customFormat="1" ht="14.25" customHeight="1" thickBot="1" x14ac:dyDescent="0.3">
      <c r="A58" s="21"/>
      <c r="B58" s="241" t="str">
        <f>IF($O$42="1/8",INPUT!$A55,"")</f>
        <v/>
      </c>
      <c r="C58" s="46" t="str">
        <f>IF($O$42="1/8",(CONCATENATE(VLOOKUP(B58,QualResult!$O$4:$T$278,2,FALSE)," ",VLOOKUP(B58,QualResult!$O$4:$T$278,3,FALSE)," ",VLOOKUP(B58,QualResult!$O$4:$T$278,4,FALSE))),"")</f>
        <v/>
      </c>
      <c r="D58" s="210"/>
      <c r="E58" s="27"/>
      <c r="F58" s="226"/>
      <c r="H58" s="25"/>
      <c r="J58" s="226"/>
      <c r="K58" s="153"/>
      <c r="L58" s="25"/>
      <c r="N58" s="226"/>
      <c r="P58" s="25"/>
      <c r="Q58" s="21"/>
      <c r="R58" s="243">
        <f>IF($AE$42="1/8",INPUT!$A55,"")</f>
        <v>4</v>
      </c>
      <c r="S58" s="46" t="str">
        <f>IF($AE$42="1/8",(CONCATENATE(VLOOKUP(R58,QualResult!$V$4:$AA$278,2,FALSE)," ",VLOOKUP(R58,QualResult!$V$4:$AA$278,3,FALSE)," ",VLOOKUP(R58,QualResult!$V$4:$AA$278,4,FALSE))),"")</f>
        <v>4 Dremljuga Kar.</v>
      </c>
      <c r="T58" s="210"/>
      <c r="U58" s="27"/>
      <c r="V58" s="226"/>
      <c r="X58" s="25"/>
      <c r="Z58" s="226"/>
      <c r="AA58" s="153"/>
      <c r="AB58" s="25"/>
      <c r="AD58" s="226"/>
      <c r="AF58" s="25"/>
      <c r="AG58" s="21"/>
    </row>
    <row r="59" spans="1:33" s="22" customFormat="1" ht="14.25" customHeight="1" thickBot="1" x14ac:dyDescent="0.3">
      <c r="A59" s="21"/>
      <c r="B59" s="241" t="str">
        <f>IF($O$42="1/8",INPUT!$A56,"")</f>
        <v/>
      </c>
      <c r="C59" s="46" t="str">
        <f>IF($O$42="1/8",(CONCATENATE(VLOOKUP(B59,QualResult!$O$4:$T$278,2,FALSE)," ",VLOOKUP(B59,QualResult!$O$4:$T$278,3,FALSE)," ",VLOOKUP(B59,QualResult!$O$4:$T$278,4,FALSE))),"")</f>
        <v/>
      </c>
      <c r="D59" s="210"/>
      <c r="E59" s="31"/>
      <c r="F59" s="226"/>
      <c r="H59" s="25"/>
      <c r="J59" s="226"/>
      <c r="K59" s="153"/>
      <c r="L59" s="25"/>
      <c r="N59" s="208" t="s">
        <v>2</v>
      </c>
      <c r="O59" s="41">
        <f>IF(K44&gt;0,O54+INPUT!$B$8,IF(INPUT!A15="Yes",O44,""))</f>
        <v>0.55138888888888871</v>
      </c>
      <c r="Q59" s="21"/>
      <c r="R59" s="243">
        <f>IF($AE$42="1/8",INPUT!$A56,"")</f>
        <v>13</v>
      </c>
      <c r="S59" s="46" t="str">
        <f>IF($AE$42="1/8",(CONCATENATE(VLOOKUP(R59,QualResult!$V$4:$AA$278,2,FALSE)," ",VLOOKUP(R59,QualResult!$V$4:$AA$278,3,FALSE)," ",VLOOKUP(R59,QualResult!$V$4:$AA$278,4,FALSE))),"")</f>
        <v>13 Drahun Dmy</v>
      </c>
      <c r="T59" s="210"/>
      <c r="U59" s="31"/>
      <c r="V59" s="226"/>
      <c r="X59" s="25"/>
      <c r="Z59" s="226"/>
      <c r="AA59" s="153"/>
      <c r="AB59" s="25"/>
      <c r="AD59" s="240" t="s">
        <v>2</v>
      </c>
      <c r="AE59" s="63">
        <f>IF(AA44&gt;0,AE54+INPUT!$B$8,AE44)</f>
        <v>0.5562499999999998</v>
      </c>
      <c r="AG59" s="21"/>
    </row>
    <row r="60" spans="1:33" s="22" customFormat="1" ht="14.25" customHeight="1" thickBot="1" x14ac:dyDescent="0.3">
      <c r="A60" s="21"/>
      <c r="B60" s="226"/>
      <c r="C60" s="28"/>
      <c r="D60" s="25"/>
      <c r="F60" s="226"/>
      <c r="G60" s="28"/>
      <c r="H60" s="25"/>
      <c r="J60" s="226"/>
      <c r="K60" s="153"/>
      <c r="L60" s="25"/>
      <c r="N60" s="241" t="str">
        <f>IF($O$42="Final",INPUT!D57,"")</f>
        <v/>
      </c>
      <c r="O60" s="46" t="str">
        <f>IF($O$42="Final",(CONCATENATE(VLOOKUP(N60,QualResult!$O$4:$T$278,2,FALSE)," ",VLOOKUP(N60,QualResult!$O$4:$T$278,3,FALSE)," ",VLOOKUP(N60,QualResult!$O$4:$T$278,4,FALSE))),_xlfn.XLOOKUP(1,L52:L53,K52:K53," ",0))</f>
        <v xml:space="preserve"> </v>
      </c>
      <c r="P60" s="210"/>
      <c r="Q60" s="21"/>
      <c r="R60" s="226"/>
      <c r="S60" s="28"/>
      <c r="T60" s="25"/>
      <c r="V60" s="226"/>
      <c r="W60" s="28"/>
      <c r="X60" s="25"/>
      <c r="Z60" s="226"/>
      <c r="AA60" s="153"/>
      <c r="AB60" s="25"/>
      <c r="AD60" s="243" t="str">
        <f>IF($AE$42="Final",INPUT!D57,"")</f>
        <v/>
      </c>
      <c r="AE60" s="46" t="str">
        <f>IF($AE$42="Final",(CONCATENATE(VLOOKUP(AD60,QualResult!$V$4:$AA$278,2,FALSE)," ",VLOOKUP(AD60,QualResult!$V$4:$AA$278,3,FALSE)," ",VLOOKUP(AD60,QualResult!$V$4:$AA$278,4,FALSE))),_xlfn.XLOOKUP(1,AB52:AB53,AA52:AA53," ",0))</f>
        <v xml:space="preserve"> </v>
      </c>
      <c r="AF60" s="210"/>
      <c r="AG60" s="21"/>
    </row>
    <row r="61" spans="1:33" s="22" customFormat="1" ht="14.25" customHeight="1" thickBot="1" x14ac:dyDescent="0.3">
      <c r="A61" s="30"/>
      <c r="B61" s="239" t="s">
        <v>60</v>
      </c>
      <c r="C61" s="41" t="str">
        <f>IF($O$42="1/8",C57+INPUT!$B$8,"")</f>
        <v/>
      </c>
      <c r="F61" s="226"/>
      <c r="H61" s="25"/>
      <c r="J61" s="226"/>
      <c r="K61" s="153"/>
      <c r="L61" s="25"/>
      <c r="N61" s="241" t="str">
        <f>IF($O$42="Final",INPUT!D58,"")</f>
        <v/>
      </c>
      <c r="O61" s="46" t="str">
        <f>IF($O$42="Final",(CONCATENATE(VLOOKUP(N61,QualResult!$O$4:$T$278,2,FALSE)," ",VLOOKUP(N61,QualResult!$O$4:$T$278,3,FALSE)," ",VLOOKUP(N61,QualResult!$O$4:$T$278,4,FALSE))),_xlfn.XLOOKUP(1,L68:L69,K68:K69," ",0))</f>
        <v xml:space="preserve"> </v>
      </c>
      <c r="P61" s="210"/>
      <c r="Q61" s="30"/>
      <c r="R61" s="240" t="s">
        <v>60</v>
      </c>
      <c r="S61" s="63">
        <f>IF($AE$42="1/8",S57+INPUT!$B$8,"")</f>
        <v>0.49583333333333329</v>
      </c>
      <c r="V61" s="226"/>
      <c r="X61" s="25"/>
      <c r="Z61" s="226"/>
      <c r="AA61" s="153"/>
      <c r="AB61" s="25"/>
      <c r="AD61" s="243" t="str">
        <f>IF($AE$42="Final",INPUT!D58,"")</f>
        <v/>
      </c>
      <c r="AE61" s="46" t="str">
        <f>IF($AE$42="Final",(CONCATENATE(VLOOKUP(AD61,QualResult!$V$4:$AA$278,2,FALSE)," ",VLOOKUP(AD61,QualResult!$V$4:$AA$278,3,FALSE)," ",VLOOKUP(AD61,QualResult!$V$4:$AA$278,4,FALSE))),_xlfn.XLOOKUP(1,AB68:AB69,AA68:AA69," ",0))</f>
        <v xml:space="preserve"> </v>
      </c>
      <c r="AF61" s="210"/>
      <c r="AG61" s="30"/>
    </row>
    <row r="62" spans="1:33" s="22" customFormat="1" ht="14.25" customHeight="1" thickBot="1" x14ac:dyDescent="0.3">
      <c r="A62" s="30"/>
      <c r="B62" s="241" t="str">
        <f>IF($O$42="1/8",INPUT!$A59,"")</f>
        <v/>
      </c>
      <c r="C62" s="46" t="str">
        <f>IF($O$42="1/8",(CONCATENATE(VLOOKUP(B62,QualResult!$O$4:$T$278,2,FALSE)," ",VLOOKUP(B62,QualResult!$O$4:$T$278,3,FALSE)," ",VLOOKUP(B62,QualResult!$O$4:$T$278,4,FALSE))),"")</f>
        <v/>
      </c>
      <c r="D62" s="209"/>
      <c r="E62" s="27"/>
      <c r="F62" s="226"/>
      <c r="H62" s="25"/>
      <c r="J62" s="226"/>
      <c r="K62" s="153"/>
      <c r="L62" s="25"/>
      <c r="N62" s="226"/>
      <c r="Q62" s="30"/>
      <c r="R62" s="243">
        <f>IF($AE$42="1/8",INPUT!$A59,"")</f>
        <v>3</v>
      </c>
      <c r="S62" s="46" t="str">
        <f>IF($AE$42="1/8",(CONCATENATE(VLOOKUP(R62,QualResult!$V$4:$AA$278,2,FALSE)," ",VLOOKUP(R62,QualResult!$V$4:$AA$278,3,FALSE)," ",VLOOKUP(R62,QualResult!$V$4:$AA$278,4,FALSE))),"")</f>
        <v>3 Valerio Mic.</v>
      </c>
      <c r="T62" s="209"/>
      <c r="U62" s="27"/>
      <c r="V62" s="226"/>
      <c r="X62" s="25"/>
      <c r="Z62" s="226"/>
      <c r="AA62" s="153"/>
      <c r="AB62" s="25"/>
      <c r="AD62" s="226"/>
      <c r="AG62" s="30"/>
    </row>
    <row r="63" spans="1:33" s="22" customFormat="1" ht="14.25" customHeight="1" thickBot="1" x14ac:dyDescent="0.3">
      <c r="A63" s="30"/>
      <c r="B63" s="241" t="str">
        <f>IF($O$42="1/8",INPUT!$A60,"")</f>
        <v/>
      </c>
      <c r="C63" s="46" t="str">
        <f>IF($O$42="1/8",(CONCATENATE(VLOOKUP(B63,QualResult!$O$4:$T$278,2,FALSE)," ",VLOOKUP(B63,QualResult!$O$4:$T$278,3,FALSE)," ",VLOOKUP(B63,QualResult!$O$4:$T$278,4,FALSE))),"")</f>
        <v/>
      </c>
      <c r="D63" s="209"/>
      <c r="E63" s="20"/>
      <c r="F63" s="239" t="s">
        <v>207</v>
      </c>
      <c r="G63" s="41">
        <f>IF($G$44&gt;0,G55+INPUT!$B$8,"")</f>
        <v>0.51527777777777772</v>
      </c>
      <c r="J63" s="226"/>
      <c r="K63" s="153"/>
      <c r="L63" s="25"/>
      <c r="N63" s="226"/>
      <c r="Q63" s="30"/>
      <c r="R63" s="243">
        <f>IF($AE$42="1/8",INPUT!$A60,"")</f>
        <v>14</v>
      </c>
      <c r="S63" s="46" t="str">
        <f>IF($AE$42="1/8",(CONCATENATE(VLOOKUP(R63,QualResult!$V$4:$AA$278,2,FALSE)," ",VLOOKUP(R63,QualResult!$V$4:$AA$278,3,FALSE)," ",VLOOKUP(R63,QualResult!$V$4:$AA$278,4,FALSE))),"")</f>
        <v>14 Tanel Matteo</v>
      </c>
      <c r="T63" s="209"/>
      <c r="U63" s="20"/>
      <c r="V63" s="240" t="s">
        <v>207</v>
      </c>
      <c r="W63" s="63">
        <f>IF($W$44&gt;0,W55+INPUT!$B$8,"")</f>
        <v>0.52083333333333326</v>
      </c>
      <c r="Z63" s="226"/>
      <c r="AA63" s="153"/>
      <c r="AB63" s="25"/>
      <c r="AD63" s="226"/>
      <c r="AG63" s="30"/>
    </row>
    <row r="64" spans="1:33" s="22" customFormat="1" ht="14.25" customHeight="1" thickBot="1" x14ac:dyDescent="0.3">
      <c r="A64" s="30"/>
      <c r="B64" s="226"/>
      <c r="C64" s="28"/>
      <c r="D64" s="25"/>
      <c r="F64" s="241">
        <f>IF($O$42="1/4",INPUT!B61,"")</f>
        <v>3</v>
      </c>
      <c r="G64" s="46" t="str">
        <f>IF($O$42="1/4",(CONCATENATE(VLOOKUP(F64,QualResult!$O$4:$T$278,2,FALSE)," ",VLOOKUP(F64,QualResult!$O$4:$T$278,3,FALSE)," ",VLOOKUP(F64,QualResult!$O$4:$T$278,4,FALSE))),_xlfn.XLOOKUP(1,D62:D63,C62:C63," ",0))</f>
        <v>35 Bolzan Lis.</v>
      </c>
      <c r="H64" s="210"/>
      <c r="I64" s="27"/>
      <c r="J64" s="226"/>
      <c r="K64" s="153"/>
      <c r="L64" s="25"/>
      <c r="N64" s="226"/>
      <c r="Q64" s="30"/>
      <c r="R64" s="226"/>
      <c r="S64" s="28"/>
      <c r="T64" s="25"/>
      <c r="V64" s="243" t="str">
        <f>IF($AE$42="1/4",INPUT!B61,"")</f>
        <v/>
      </c>
      <c r="W64" s="46" t="str">
        <f>IF($AE$42="1/4",(CONCATENATE(VLOOKUP(V64,QualResult!$V$4:$AA$278,2,FALSE)," ",VLOOKUP(V64,QualResult!$V$4:$AA$278,3,FALSE)," ",VLOOKUP(V64,QualResult!$V$4:$AA$278,4,FALSE))),_xlfn.XLOOKUP(1,T62:T63,S62:S63," ",0))</f>
        <v xml:space="preserve"> </v>
      </c>
      <c r="X64" s="210"/>
      <c r="Y64" s="27"/>
      <c r="Z64" s="226"/>
      <c r="AA64" s="153"/>
      <c r="AB64" s="25"/>
      <c r="AD64" s="226"/>
      <c r="AG64" s="30"/>
    </row>
    <row r="65" spans="1:33" s="22" customFormat="1" ht="14.25" customHeight="1" thickBot="1" x14ac:dyDescent="0.3">
      <c r="A65" s="30"/>
      <c r="B65" s="239" t="s">
        <v>61</v>
      </c>
      <c r="C65" s="41" t="str">
        <f>IF($O$42="1/8",C61+INPUT!$B$8,"")</f>
        <v/>
      </c>
      <c r="F65" s="241">
        <f>IF($O$42="1/4",INPUT!B62,"")</f>
        <v>6</v>
      </c>
      <c r="G65" s="46" t="str">
        <f>IF($O$42="1/4",(CONCATENATE(VLOOKUP(F65,QualResult!$O$4:$T$278,2,FALSE)," ",VLOOKUP(F65,QualResult!$O$4:$T$278,3,FALSE)," ",VLOOKUP(F65,QualResult!$O$4:$T$278,4,FALSE))),_xlfn.XLOOKUP(1,D66:D67,C66:C67," ",0))</f>
        <v>38 Bolzan Ann.</v>
      </c>
      <c r="H65" s="210"/>
      <c r="I65" s="27"/>
      <c r="J65" s="226"/>
      <c r="L65" s="25"/>
      <c r="N65" s="226"/>
      <c r="Q65" s="30"/>
      <c r="R65" s="240" t="s">
        <v>61</v>
      </c>
      <c r="S65" s="63">
        <f>IF($AE$42="1/8",S61+INPUT!$B$8,"")</f>
        <v>0.49722222222222218</v>
      </c>
      <c r="V65" s="243" t="str">
        <f>IF($AE$42="1/4",INPUT!B62,"")</f>
        <v/>
      </c>
      <c r="W65" s="46" t="str">
        <f>IF($AE$42="1/4",(CONCATENATE(VLOOKUP(V65,QualResult!$V$4:$AA$278,2,FALSE)," ",VLOOKUP(V65,QualResult!$V$4:$AA$278,3,FALSE)," ",VLOOKUP(V65,QualResult!$V$4:$AA$278,4,FALSE))),_xlfn.XLOOKUP(1,T66:T67,S66:S67," ",0))</f>
        <v xml:space="preserve"> </v>
      </c>
      <c r="X65" s="210"/>
      <c r="Y65" s="27"/>
      <c r="Z65" s="226"/>
      <c r="AB65" s="25"/>
      <c r="AD65" s="226"/>
      <c r="AG65" s="30"/>
    </row>
    <row r="66" spans="1:33" s="22" customFormat="1" ht="14.25" customHeight="1" thickBot="1" x14ac:dyDescent="0.3">
      <c r="A66" s="30"/>
      <c r="B66" s="241" t="str">
        <f>IF($O$42="1/8",INPUT!$A63,"")</f>
        <v/>
      </c>
      <c r="C66" s="46" t="str">
        <f>IF($O$42="1/8",(CONCATENATE(VLOOKUP(B66,QualResult!$O$4:$T$278,2,FALSE)," ",VLOOKUP(B66,QualResult!$O$4:$T$278,3,FALSE)," ",VLOOKUP(B66,QualResult!$O$4:$T$278,4,FALSE))),"")</f>
        <v/>
      </c>
      <c r="D66" s="210"/>
      <c r="E66" s="27"/>
      <c r="F66" s="226"/>
      <c r="H66" s="25"/>
      <c r="J66" s="226"/>
      <c r="L66" s="25"/>
      <c r="N66" s="226"/>
      <c r="Q66" s="30"/>
      <c r="R66" s="243">
        <f>IF($AE$42="1/8",INPUT!$A63,"")</f>
        <v>6</v>
      </c>
      <c r="S66" s="46" t="str">
        <f>IF($AE$42="1/8",(CONCATENATE(VLOOKUP(R66,QualResult!$V$4:$AA$278,2,FALSE)," ",VLOOKUP(R66,QualResult!$V$4:$AA$278,3,FALSE)," ",VLOOKUP(R66,QualResult!$V$4:$AA$278,4,FALSE))),"")</f>
        <v>6 Saulitis Nik.</v>
      </c>
      <c r="T66" s="210"/>
      <c r="U66" s="27"/>
      <c r="V66" s="226"/>
      <c r="X66" s="25"/>
      <c r="Z66" s="226"/>
      <c r="AB66" s="25"/>
      <c r="AD66" s="226"/>
      <c r="AG66" s="30"/>
    </row>
    <row r="67" spans="1:33" s="22" customFormat="1" ht="14.25" customHeight="1" thickBot="1" x14ac:dyDescent="0.3">
      <c r="A67" s="30"/>
      <c r="B67" s="241" t="str">
        <f>IF($O$42="1/8",INPUT!$A64,"")</f>
        <v/>
      </c>
      <c r="C67" s="46" t="str">
        <f>IF($O$42="1/8",(CONCATENATE(VLOOKUP(B67,QualResult!$O$4:$T$278,2,FALSE)," ",VLOOKUP(B67,QualResult!$O$4:$T$278,3,FALSE)," ",VLOOKUP(B67,QualResult!$O$4:$T$278,4,FALSE))),"")</f>
        <v/>
      </c>
      <c r="D67" s="210"/>
      <c r="E67" s="20"/>
      <c r="F67" s="226"/>
      <c r="H67" s="25"/>
      <c r="J67" s="239" t="s">
        <v>3</v>
      </c>
      <c r="K67" s="41">
        <f>IF($K$44&gt;0,K51+INPUT!$B$8,"")</f>
        <v>0.53055555555555545</v>
      </c>
      <c r="M67" s="20"/>
      <c r="N67" s="226"/>
      <c r="Q67" s="30"/>
      <c r="R67" s="243">
        <f>IF($AE$42="1/8",INPUT!$A64,"")</f>
        <v>11</v>
      </c>
      <c r="S67" s="46" t="str">
        <f>IF($AE$42="1/8",(CONCATENATE(VLOOKUP(R67,QualResult!$V$4:$AA$278,2,FALSE)," ",VLOOKUP(R67,QualResult!$V$4:$AA$278,3,FALSE)," ",VLOOKUP(R67,QualResult!$V$4:$AA$278,4,FALSE))),"")</f>
        <v>11 Gatti Gia.</v>
      </c>
      <c r="T67" s="210"/>
      <c r="U67" s="20"/>
      <c r="V67" s="226"/>
      <c r="X67" s="25"/>
      <c r="Z67" s="240" t="s">
        <v>3</v>
      </c>
      <c r="AA67" s="63">
        <f>IF($AA$44&gt;0,AA51+INPUT!$B$8,"")</f>
        <v>0.53333333333333321</v>
      </c>
      <c r="AC67" s="20"/>
      <c r="AD67" s="226"/>
      <c r="AG67" s="30"/>
    </row>
    <row r="68" spans="1:33" s="22" customFormat="1" ht="14.25" customHeight="1" thickBot="1" x14ac:dyDescent="0.3">
      <c r="A68" s="30"/>
      <c r="B68" s="226"/>
      <c r="C68" s="28"/>
      <c r="D68" s="25"/>
      <c r="E68" s="20"/>
      <c r="F68" s="226"/>
      <c r="H68" s="25"/>
      <c r="J68" s="241" t="str">
        <f>IF($O$42="1/2",INPUT!C65,"")</f>
        <v/>
      </c>
      <c r="K68" s="46" t="str">
        <f>IF($O$42="1/2",(CONCATENATE(VLOOKUP(J68,QualResult!$O$4:$T$278,2,FALSE)," ",VLOOKUP(J68,QualResult!$O$4:$T$278,3,FALSE)," ",VLOOKUP(J68,QualResult!$O$4:$T$278,4,FALSE))),_xlfn.XLOOKUP(1,H64:H65,G64:G65," ",0))</f>
        <v xml:space="preserve"> </v>
      </c>
      <c r="L68" s="210"/>
      <c r="M68" s="27"/>
      <c r="N68" s="226"/>
      <c r="Q68" s="30"/>
      <c r="R68" s="226"/>
      <c r="S68" s="28"/>
      <c r="T68" s="25"/>
      <c r="U68" s="20"/>
      <c r="V68" s="226"/>
      <c r="X68" s="25"/>
      <c r="Z68" s="243" t="str">
        <f>IF($AE$42="1/2",INPUT!C65,"")</f>
        <v/>
      </c>
      <c r="AA68" s="46" t="str">
        <f>IF($AE$42="1/2",(CONCATENATE(VLOOKUP(Z68,QualResult!$V$4:$AA$278,2,FALSE)," ",VLOOKUP(Z68,QualResult!$V$4:$AA$278,3,FALSE)," ",VLOOKUP(Z68,QualResult!$V$4:$AA$278,4,FALSE))),_xlfn.XLOOKUP(1,X64:X65,W64:W65," ",0))</f>
        <v xml:space="preserve"> </v>
      </c>
      <c r="AB68" s="210"/>
      <c r="AC68" s="27"/>
      <c r="AD68" s="226"/>
      <c r="AG68" s="30"/>
    </row>
    <row r="69" spans="1:33" s="22" customFormat="1" ht="14.25" customHeight="1" thickBot="1" x14ac:dyDescent="0.3">
      <c r="A69" s="30"/>
      <c r="B69" s="239" t="s">
        <v>62</v>
      </c>
      <c r="C69" s="41" t="str">
        <f>IF($O$42="1/8",C65+INPUT!$B$8,"")</f>
        <v/>
      </c>
      <c r="F69" s="226"/>
      <c r="H69" s="25"/>
      <c r="J69" s="241" t="str">
        <f>IF($O$42="1/2",INPUT!C66,"")</f>
        <v/>
      </c>
      <c r="K69" s="46" t="str">
        <f>IF($O$42="1/2",(CONCATENATE(VLOOKUP(J69,QualResult!$O$4:$T$278,2,FALSE)," ",VLOOKUP(J69,QualResult!$O$4:$T$278,3,FALSE)," ",VLOOKUP(J69,QualResult!$O$4:$T$278,4,FALSE))),_xlfn.XLOOKUP(1,H72:H73,G72:G73," ",0))</f>
        <v xml:space="preserve"> </v>
      </c>
      <c r="L69" s="210"/>
      <c r="N69" s="226"/>
      <c r="Q69" s="30"/>
      <c r="R69" s="240" t="s">
        <v>62</v>
      </c>
      <c r="S69" s="63">
        <f>IF($AE$42="1/8",S65+INPUT!$B$8,"")</f>
        <v>0.49861111111111106</v>
      </c>
      <c r="V69" s="226"/>
      <c r="X69" s="25"/>
      <c r="Z69" s="243" t="str">
        <f>IF($AE$42="1/2",INPUT!C66,"")</f>
        <v/>
      </c>
      <c r="AA69" s="46" t="str">
        <f>IF($AE$42="1/2",(CONCATENATE(VLOOKUP(Z69,QualResult!$V$4:$AA$278,2,FALSE)," ",VLOOKUP(Z69,QualResult!$V$4:$AA$278,3,FALSE)," ",VLOOKUP(Z69,QualResult!$V$4:$AA$278,4,FALSE))),_xlfn.XLOOKUP(1,X72:X73,W72:W73," ",0))</f>
        <v xml:space="preserve"> </v>
      </c>
      <c r="AB69" s="210"/>
      <c r="AD69" s="226"/>
      <c r="AG69" s="30"/>
    </row>
    <row r="70" spans="1:33" s="22" customFormat="1" ht="14.25" customHeight="1" thickBot="1" x14ac:dyDescent="0.3">
      <c r="A70" s="30"/>
      <c r="B70" s="241" t="str">
        <f>IF($O$42="1/8",INPUT!$A67,"")</f>
        <v/>
      </c>
      <c r="C70" s="46" t="str">
        <f>IF($O$42="1/8",(CONCATENATE(VLOOKUP(B70,QualResult!$O$4:$T$278,2,FALSE)," ",VLOOKUP(B70,QualResult!$O$4:$T$278,3,FALSE)," ",VLOOKUP(B70,QualResult!$O$4:$T$278,4,FALSE))),"")</f>
        <v/>
      </c>
      <c r="D70" s="210"/>
      <c r="E70" s="27"/>
      <c r="F70" s="226"/>
      <c r="H70" s="25"/>
      <c r="J70" s="226"/>
      <c r="N70" s="226"/>
      <c r="Q70" s="30"/>
      <c r="R70" s="243">
        <f>IF($AE$42="1/8",INPUT!$A67,"")</f>
        <v>7</v>
      </c>
      <c r="S70" s="46" t="str">
        <f>IF($AE$42="1/8",(CONCATENATE(VLOOKUP(R70,QualResult!$V$4:$AA$278,2,FALSE)," ",VLOOKUP(R70,QualResult!$V$4:$AA$278,3,FALSE)," ",VLOOKUP(R70,QualResult!$V$4:$AA$278,4,FALSE))),"")</f>
        <v>7 Vigants Rai.</v>
      </c>
      <c r="T70" s="210"/>
      <c r="U70" s="27"/>
      <c r="V70" s="226"/>
      <c r="X70" s="25"/>
      <c r="Z70" s="226"/>
      <c r="AD70" s="226"/>
      <c r="AG70" s="30"/>
    </row>
    <row r="71" spans="1:33" s="22" customFormat="1" ht="14.25" customHeight="1" thickBot="1" x14ac:dyDescent="0.3">
      <c r="A71" s="30"/>
      <c r="B71" s="241" t="str">
        <f>IF($O$42="1/8",INPUT!$A68,"")</f>
        <v/>
      </c>
      <c r="C71" s="46" t="str">
        <f>IF($O$42="1/8",(CONCATENATE(VLOOKUP(B71,QualResult!$O$4:$T$278,2,FALSE)," ",VLOOKUP(B71,QualResult!$O$4:$T$278,3,FALSE)," ",VLOOKUP(B71,QualResult!$O$4:$T$278,4,FALSE))),"")</f>
        <v/>
      </c>
      <c r="D71" s="210"/>
      <c r="E71" s="27"/>
      <c r="F71" s="239" t="s">
        <v>208</v>
      </c>
      <c r="G71" s="41">
        <f>IF($G$44&gt;0,G63+INPUT!$B$8,"")</f>
        <v>0.51666666666666661</v>
      </c>
      <c r="J71" s="226"/>
      <c r="N71" s="226"/>
      <c r="Q71" s="30"/>
      <c r="R71" s="243">
        <f>IF($AE$42="1/8",INPUT!$A68,"")</f>
        <v>10</v>
      </c>
      <c r="S71" s="46" t="str">
        <f>IF($AE$42="1/8",(CONCATENATE(VLOOKUP(R71,QualResult!$V$4:$AA$278,2,FALSE)," ",VLOOKUP(R71,QualResult!$V$4:$AA$278,3,FALSE)," ",VLOOKUP(R71,QualResult!$V$4:$AA$278,4,FALSE))),"")</f>
        <v>10 Kristoffersen Pat.</v>
      </c>
      <c r="T71" s="210"/>
      <c r="U71" s="27"/>
      <c r="V71" s="240" t="s">
        <v>208</v>
      </c>
      <c r="W71" s="63">
        <f>IF($W$44&gt;0,W63+INPUT!$B$8,"")</f>
        <v>0.52222222222222214</v>
      </c>
      <c r="Z71" s="226"/>
      <c r="AD71" s="226"/>
      <c r="AG71" s="30"/>
    </row>
    <row r="72" spans="1:33" s="22" customFormat="1" ht="14.25" customHeight="1" thickBot="1" x14ac:dyDescent="0.3">
      <c r="A72" s="30"/>
      <c r="B72" s="226"/>
      <c r="C72" s="28"/>
      <c r="D72" s="25"/>
      <c r="F72" s="241">
        <f>IF($O$42="1/4",INPUT!B69,"")</f>
        <v>2</v>
      </c>
      <c r="G72" s="46" t="str">
        <f>IF($O$42="1/4",(CONCATENATE(VLOOKUP(F72,QualResult!$O$4:$T$278,2,FALSE)," ",VLOOKUP(F72,QualResult!$O$4:$T$278,3,FALSE)," ",VLOOKUP(F72,QualResult!$O$4:$T$278,4,FALSE))),_xlfn.XLOOKUP(1,D74:D75,C74:C75," ",0))</f>
        <v>34 Soemskar Lin.</v>
      </c>
      <c r="H72" s="210"/>
      <c r="I72" s="27"/>
      <c r="J72" s="226"/>
      <c r="N72" s="226"/>
      <c r="Q72" s="30"/>
      <c r="R72" s="226"/>
      <c r="S72" s="28"/>
      <c r="T72" s="25"/>
      <c r="V72" s="243" t="str">
        <f>IF($AE$42="1/4",INPUT!B69,"")</f>
        <v/>
      </c>
      <c r="W72" s="46" t="str">
        <f>IF($AE$42="1/4",(CONCATENATE(VLOOKUP(V72,QualResult!$V$4:$AA$278,2,FALSE)," ",VLOOKUP(V72,QualResult!$V$4:$AA$278,3,FALSE)," ",VLOOKUP(V72,QualResult!$V$4:$AA$278,4,FALSE))),_xlfn.XLOOKUP(1,T70:T71,S70:S71," ",0))</f>
        <v xml:space="preserve"> </v>
      </c>
      <c r="X72" s="210"/>
      <c r="Y72" s="27"/>
      <c r="Z72" s="226"/>
      <c r="AD72" s="226"/>
      <c r="AG72" s="30"/>
    </row>
    <row r="73" spans="1:33" s="22" customFormat="1" ht="14.25" customHeight="1" thickBot="1" x14ac:dyDescent="0.3">
      <c r="A73" s="30"/>
      <c r="B73" s="239" t="s">
        <v>63</v>
      </c>
      <c r="C73" s="41" t="str">
        <f>IF($O$42="1/8",C69+INPUT!$B$8,"")</f>
        <v/>
      </c>
      <c r="F73" s="241">
        <f>IF($O$42="1/4",INPUT!B70,"")</f>
        <v>7</v>
      </c>
      <c r="G73" s="46" t="str">
        <f>IF($O$42="1/4",(CONCATENATE(VLOOKUP(F73,QualResult!$O$4:$T$278,2,FALSE)," ",VLOOKUP(F73,QualResult!$O$4:$T$278,3,FALSE)," ",VLOOKUP(F73,QualResult!$O$4:$T$278,4,FALSE))),_xlfn.XLOOKUP(1,D74:D75,C74:C75," ",0))</f>
        <v>39 Sordello Eli.</v>
      </c>
      <c r="H73" s="210"/>
      <c r="I73" s="31"/>
      <c r="J73" s="226"/>
      <c r="N73" s="226"/>
      <c r="Q73" s="30"/>
      <c r="R73" s="240" t="s">
        <v>63</v>
      </c>
      <c r="S73" s="63">
        <f>IF($AE$42="1/8",S69+INPUT!$B$8,"")</f>
        <v>0.49999999999999994</v>
      </c>
      <c r="V73" s="243" t="str">
        <f>IF($AE$42="1/4",INPUT!B70,"")</f>
        <v/>
      </c>
      <c r="W73" s="46" t="str">
        <f>IF($AE$42="1/4",(CONCATENATE(VLOOKUP(V73,QualResult!$V$4:$AA$278,2,FALSE)," ",VLOOKUP(V73,QualResult!$V$4:$AA$278,3,FALSE)," ",VLOOKUP(V73,QualResult!$V$4:$AA$278,4,FALSE))),_xlfn.XLOOKUP(1,T74:T75,S74:S75," ",0))</f>
        <v xml:space="preserve"> </v>
      </c>
      <c r="X73" s="210"/>
      <c r="Y73" s="31"/>
      <c r="Z73" s="226"/>
      <c r="AD73" s="226"/>
      <c r="AG73" s="30"/>
    </row>
    <row r="74" spans="1:33" s="22" customFormat="1" ht="14.25" customHeight="1" thickBot="1" x14ac:dyDescent="0.3">
      <c r="A74" s="30"/>
      <c r="B74" s="241" t="str">
        <f>IF($O$42="1/8",INPUT!$A71,"")</f>
        <v/>
      </c>
      <c r="C74" s="46" t="str">
        <f>IF($O$42="1/8",(CONCATENATE(VLOOKUP(B74,QualResult!$O$4:$T$278,2,FALSE)," ",VLOOKUP(B74,QualResult!$O$4:$T$278,3,FALSE)," ",VLOOKUP(B74,QualResult!$O$4:$T$278,4,FALSE))),"")</f>
        <v/>
      </c>
      <c r="D74" s="210"/>
      <c r="E74" s="27"/>
      <c r="F74" s="226"/>
      <c r="J74" s="226"/>
      <c r="N74" s="226"/>
      <c r="Q74" s="30"/>
      <c r="R74" s="243">
        <f>IF($AE$42="1/8",INPUT!$A71,"")</f>
        <v>2</v>
      </c>
      <c r="S74" s="46" t="str">
        <f>IF($AE$42="1/8",(CONCATENATE(VLOOKUP(R74,QualResult!$V$4:$AA$278,2,FALSE)," ",VLOOKUP(R74,QualResult!$V$4:$AA$278,3,FALSE)," ",VLOOKUP(R74,QualResult!$V$4:$AA$278,4,FALSE))),"")</f>
        <v>2 Olafsen Jos.</v>
      </c>
      <c r="T74" s="210"/>
      <c r="U74" s="27"/>
      <c r="V74" s="226"/>
      <c r="Z74" s="226"/>
      <c r="AD74" s="226"/>
      <c r="AG74" s="30"/>
    </row>
    <row r="75" spans="1:33" s="22" customFormat="1" ht="14.25" customHeight="1" thickBot="1" x14ac:dyDescent="0.3">
      <c r="A75" s="30"/>
      <c r="B75" s="241" t="str">
        <f>IF($O$42="1/8",INPUT!$A72,"")</f>
        <v/>
      </c>
      <c r="C75" s="46" t="str">
        <f>IF($O$42="1/8",(CONCATENATE(VLOOKUP(B75,QualResult!$O$4:$T$278,2,FALSE)," ",VLOOKUP(B75,QualResult!$O$4:$T$278,3,FALSE)," ",VLOOKUP(B75,QualResult!$O$4:$T$278,4,FALSE))),"")</f>
        <v/>
      </c>
      <c r="D75" s="210"/>
      <c r="E75" s="31"/>
      <c r="F75" s="226"/>
      <c r="J75" s="226"/>
      <c r="N75" s="226"/>
      <c r="Q75" s="30"/>
      <c r="R75" s="243">
        <f>IF($AE$42="1/8",INPUT!$A72,"")</f>
        <v>15</v>
      </c>
      <c r="S75" s="46" t="str">
        <f>IF($AE$42="1/8",(CONCATENATE(VLOOKUP(R75,QualResult!$V$4:$AA$278,2,FALSE)," ",VLOOKUP(R75,QualResult!$V$4:$AA$278,3,FALSE)," ",VLOOKUP(R75,QualResult!$V$4:$AA$278,4,FALSE))),"")</f>
        <v>15 Curti Luca</v>
      </c>
      <c r="T75" s="210"/>
      <c r="U75" s="31"/>
      <c r="V75" s="226"/>
      <c r="Z75" s="226"/>
      <c r="AD75" s="226"/>
      <c r="AG75" s="30"/>
    </row>
    <row r="76" spans="1:33" ht="9" customHeight="1" x14ac:dyDescent="0.25">
      <c r="A76" s="30"/>
      <c r="B76" s="227"/>
      <c r="C76" s="30"/>
      <c r="D76" s="30"/>
      <c r="E76" s="30"/>
      <c r="F76" s="227"/>
      <c r="G76" s="30"/>
      <c r="H76" s="30"/>
      <c r="I76" s="30"/>
      <c r="J76" s="227"/>
      <c r="K76" s="30"/>
      <c r="L76" s="30"/>
      <c r="M76" s="30"/>
      <c r="N76" s="227"/>
      <c r="O76" s="30"/>
      <c r="P76" s="30"/>
      <c r="Q76" s="30"/>
      <c r="R76" s="227"/>
      <c r="S76" s="30"/>
      <c r="T76" s="30"/>
      <c r="U76" s="30"/>
      <c r="V76" s="227"/>
      <c r="W76" s="30"/>
      <c r="X76" s="30"/>
      <c r="Y76" s="30"/>
      <c r="Z76" s="227"/>
      <c r="AA76" s="30"/>
      <c r="AB76" s="30"/>
      <c r="AC76" s="30"/>
      <c r="AD76" s="227"/>
      <c r="AE76" s="30"/>
      <c r="AF76" s="30"/>
      <c r="AG76" s="30"/>
    </row>
  </sheetData>
  <mergeCells count="24">
    <mergeCell ref="I42:J42"/>
    <mergeCell ref="Y42:Z42"/>
    <mergeCell ref="B2:P2"/>
    <mergeCell ref="R2:AF2"/>
    <mergeCell ref="B3:P3"/>
    <mergeCell ref="R3:AF3"/>
    <mergeCell ref="I4:J4"/>
    <mergeCell ref="Y4:Z4"/>
    <mergeCell ref="B40:P40"/>
    <mergeCell ref="R40:AF40"/>
    <mergeCell ref="K55:K64"/>
    <mergeCell ref="AA55:AA64"/>
    <mergeCell ref="U4:X4"/>
    <mergeCell ref="E4:H4"/>
    <mergeCell ref="E42:H42"/>
    <mergeCell ref="U42:X42"/>
    <mergeCell ref="K42:N42"/>
    <mergeCell ref="AA42:AD42"/>
    <mergeCell ref="AA4:AD4"/>
    <mergeCell ref="K4:N4"/>
    <mergeCell ref="K17:K26"/>
    <mergeCell ref="AA17:AA26"/>
    <mergeCell ref="B41:P41"/>
    <mergeCell ref="R41:AF41"/>
  </mergeCells>
  <pageMargins left="0.23622047244094491" right="0.23622047244094491" top="0.35433070866141736" bottom="0.55118110236220474" header="0" footer="0"/>
  <pageSetup paperSize="9" scale="86" orientation="landscape" useFirstPageNumber="1" horizontalDpi="300" verticalDpi="300" r:id="rId1"/>
  <headerFooter alignWithMargins="0">
    <oddFooter>&amp;C&amp;1#&amp;"Calibri"&amp;7&amp;K000000- Classified as Confidential -</oddFooter>
  </headerFooter>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AF185-DBAD-41A2-81E0-A619DB817F3E}">
  <dimension ref="A1:HP152"/>
  <sheetViews>
    <sheetView zoomScale="145" zoomScaleNormal="145" zoomScaleSheetLayoutView="25" workbookViewId="0">
      <selection activeCell="T26" sqref="T26"/>
    </sheetView>
  </sheetViews>
  <sheetFormatPr defaultColWidth="11.44140625" defaultRowHeight="13.2" x14ac:dyDescent="0.25"/>
  <cols>
    <col min="1" max="1" width="1.109375" style="1" customWidth="1"/>
    <col min="2" max="2" width="3.44140625" style="7" customWidth="1"/>
    <col min="3" max="3" width="26.88671875" style="1" customWidth="1"/>
    <col min="4" max="4" width="3.44140625" style="1" customWidth="1"/>
    <col min="5" max="5" width="2" style="1" customWidth="1"/>
    <col min="6" max="6" width="3.44140625" style="7" customWidth="1"/>
    <col min="7" max="7" width="26.88671875" style="1" customWidth="1"/>
    <col min="8" max="8" width="3.44140625" style="1" customWidth="1"/>
    <col min="9" max="9" width="2" style="1" customWidth="1"/>
    <col min="10" max="10" width="3.44140625" style="7" customWidth="1"/>
    <col min="11" max="11" width="26.88671875" style="1" customWidth="1"/>
    <col min="12" max="12" width="3.44140625" style="1" customWidth="1"/>
    <col min="13" max="13" width="2" style="1" customWidth="1"/>
    <col min="14" max="14" width="3.44140625" style="7" customWidth="1"/>
    <col min="15" max="15" width="26.88671875" style="1" customWidth="1"/>
    <col min="16" max="16" width="3.44140625" style="1" customWidth="1"/>
    <col min="17" max="17" width="1.109375" style="1" customWidth="1"/>
    <col min="18" max="16384" width="11.44140625" style="1"/>
  </cols>
  <sheetData>
    <row r="1" spans="1:224" ht="6" customHeight="1" x14ac:dyDescent="0.25">
      <c r="A1" s="30"/>
      <c r="B1" s="30"/>
      <c r="C1" s="30"/>
      <c r="D1" s="30"/>
      <c r="E1" s="30"/>
      <c r="F1" s="30"/>
      <c r="G1" s="30"/>
      <c r="H1" s="30"/>
      <c r="I1" s="30"/>
      <c r="J1" s="30"/>
      <c r="K1" s="30"/>
      <c r="L1" s="30"/>
      <c r="M1" s="30"/>
      <c r="N1" s="30"/>
      <c r="O1" s="30"/>
      <c r="P1" s="30"/>
      <c r="Q1" s="30"/>
    </row>
    <row r="2" spans="1:224" s="6" customFormat="1" ht="19.5" customHeight="1" x14ac:dyDescent="0.3">
      <c r="A2" s="34"/>
      <c r="B2" s="168" t="str">
        <f>INPUT!$B$4&amp;" - "&amp;INPUT!$B$5</f>
        <v>RolSki World Cup - Rieti, ITA</v>
      </c>
      <c r="C2" s="168"/>
      <c r="D2" s="168"/>
      <c r="E2" s="168"/>
      <c r="F2" s="168"/>
      <c r="G2" s="168"/>
      <c r="H2" s="168"/>
      <c r="I2" s="168"/>
      <c r="J2" s="168"/>
      <c r="K2" s="168"/>
      <c r="L2" s="168"/>
      <c r="M2" s="168"/>
      <c r="N2" s="168"/>
      <c r="O2" s="168"/>
      <c r="P2" s="168"/>
      <c r="Q2" s="34"/>
    </row>
    <row r="3" spans="1:224" ht="19.5" customHeight="1" x14ac:dyDescent="0.4">
      <c r="A3" s="5"/>
      <c r="B3" s="170">
        <f>INPUT!$B$6</f>
        <v>44815</v>
      </c>
      <c r="C3" s="170"/>
      <c r="D3" s="170"/>
      <c r="E3" s="170"/>
      <c r="F3" s="170"/>
      <c r="G3" s="170"/>
      <c r="H3" s="170"/>
      <c r="I3" s="170"/>
      <c r="J3" s="170"/>
      <c r="K3" s="170"/>
      <c r="L3" s="170"/>
      <c r="M3" s="170"/>
      <c r="N3" s="170"/>
      <c r="O3" s="170"/>
      <c r="P3" s="170"/>
      <c r="Q3" s="5"/>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row>
    <row r="4" spans="1:224" ht="19.5" customHeight="1" thickBot="1" x14ac:dyDescent="0.3">
      <c r="A4" s="5"/>
      <c r="B4" s="68"/>
      <c r="C4" s="67" t="s">
        <v>24</v>
      </c>
      <c r="D4" s="116">
        <v>1</v>
      </c>
      <c r="E4" s="155" t="str">
        <f>IF(INPUT!A13="Yes",INPUT!B13,"")</f>
        <v>JW</v>
      </c>
      <c r="F4" s="155"/>
      <c r="G4" s="155"/>
      <c r="H4" s="155"/>
      <c r="I4" s="172"/>
      <c r="J4" s="172"/>
      <c r="K4" s="161" t="s">
        <v>25</v>
      </c>
      <c r="L4" s="161"/>
      <c r="M4" s="161"/>
      <c r="N4" s="161"/>
      <c r="O4" s="43" t="str">
        <f>IF(INPUT!A13="Yes",VLOOKUP(E4,INPUT!$B$13:$C$16,2,FALSE),"")</f>
        <v>1/8</v>
      </c>
      <c r="P4" s="50"/>
      <c r="Q4" s="5"/>
    </row>
    <row r="5" spans="1:224" s="259" customFormat="1" ht="15" customHeight="1" thickBot="1" x14ac:dyDescent="0.3">
      <c r="A5" s="5"/>
      <c r="B5" s="253"/>
      <c r="C5" s="254" t="s">
        <v>7</v>
      </c>
      <c r="D5" s="255"/>
      <c r="E5" s="256"/>
      <c r="F5" s="253"/>
      <c r="G5" s="254" t="s">
        <v>5</v>
      </c>
      <c r="H5" s="255"/>
      <c r="I5" s="256"/>
      <c r="J5" s="257"/>
      <c r="K5" s="254" t="s">
        <v>6</v>
      </c>
      <c r="L5" s="255"/>
      <c r="M5" s="258"/>
      <c r="N5" s="253"/>
      <c r="O5" s="254" t="s">
        <v>4</v>
      </c>
      <c r="P5" s="255"/>
      <c r="Q5" s="5"/>
    </row>
    <row r="6" spans="1:224" s="13" customFormat="1" ht="15" customHeight="1" thickBot="1" x14ac:dyDescent="0.3">
      <c r="A6" s="78"/>
      <c r="B6" s="16"/>
      <c r="C6" s="79">
        <f>IF((O4="1/8"),INPUT!$B$7,0)</f>
        <v>0.47916666666666669</v>
      </c>
      <c r="D6" s="80"/>
      <c r="E6" s="80"/>
      <c r="F6" s="16"/>
      <c r="G6" s="79">
        <f>IF(OR(O4="1/8",O4="1/4"),IF(C120&gt;0,C149+INPUT!B8,IF(C82&gt;0,C111+INPUT!B8,IF(C44&gt;0,C73+INPUT!B8,IF(C6&gt;0,C35+INPUT!B8,INPUT!B7)))),0)</f>
        <v>0.50138888888888888</v>
      </c>
      <c r="H6" s="80"/>
      <c r="I6" s="80"/>
      <c r="J6" s="16"/>
      <c r="K6" s="79">
        <f>IF(OR(O4="1/8",O4="1/4",O4="1/2"),IF(G120&gt;0,G147+INPUT!B8,IF(G82&gt;0,G109+INPUT!B8,IF(G44&gt;0,G71+INPUT!B8,IF(G6&gt;0,G33+INPUT!B8,IF(C120&gt;0,C149+INPUT!B8,IF(C82&gt;0,C111+INPUT!B8,IF(C44&gt;0,C73+INPUT!B8,IF(C6&gt;0,C35+INPUT!B8,INPUT!B7)))))))),0)</f>
        <v>0.52361111111111103</v>
      </c>
      <c r="L6" s="80"/>
      <c r="M6" s="80"/>
      <c r="O6" s="79">
        <f>IF(OR(O4="1/8",O4="1/4",O4="1/2",O4="Final"),IF(K6+K120+K44+K82&lt;&gt;0,INPUT!$B$9,0)+IF(K120&gt;0,K143+INPUT!B8,IF(K82&gt;0,K105+INPUT!B8,IF(K44&gt;0,K67+INPUT!B8,IF(K6&gt;0,K29+INPUT!B8,IF(G120&gt;0,G147+INPUT!B8,IF(G82&gt;0,G109+INPUT!B8,IF(G44&gt;0,G71+INPUT!B8,IF(G6&gt;0,G33+INPUT!B8,IF(C120&gt;0,C149+INPUT!B8,IF(C82&gt;0,C111+INPUT!B8,IF(C44&gt;0,C73+INPUT!B8,IF(C6&gt;0,C35+INPUT!B8,INPUT!B7)))))))))))),0)</f>
        <v>0.54027777777777763</v>
      </c>
      <c r="Q6" s="78"/>
    </row>
    <row r="7" spans="1:224" s="22" customFormat="1" ht="15" customHeight="1" thickBot="1" x14ac:dyDescent="0.3">
      <c r="A7" s="75"/>
      <c r="B7" s="203" t="s">
        <v>56</v>
      </c>
      <c r="C7" s="42">
        <f>IF($O$4="1/8",C6,"")</f>
        <v>0.47916666666666669</v>
      </c>
      <c r="F7" s="25"/>
      <c r="J7" s="25"/>
      <c r="N7" s="25"/>
      <c r="Q7" s="75"/>
    </row>
    <row r="8" spans="1:224" s="22" customFormat="1" ht="15" customHeight="1" thickBot="1" x14ac:dyDescent="0.3">
      <c r="A8" s="75"/>
      <c r="B8" s="251">
        <f>IF($O$4="1/8",INPUT!$A43,"")</f>
        <v>1</v>
      </c>
      <c r="C8" s="26" t="str">
        <f>IF($O$4="1/8",(CONCATENATE(VLOOKUP(B8,QualResult!$A$4:$F$278,2,FALSE)," ",VLOOKUP(B8,QualResult!$A$4:$F$278,3,FALSE)," ",VLOOKUP(B8,QualResult!$A$4:$F$278,4,FALSE))),"")</f>
        <v>101 Borettaz Sab.</v>
      </c>
      <c r="D8" s="213"/>
      <c r="E8" s="27"/>
      <c r="F8" s="25"/>
      <c r="J8" s="25"/>
      <c r="N8" s="25"/>
      <c r="Q8" s="75"/>
    </row>
    <row r="9" spans="1:224" s="22" customFormat="1" ht="15" customHeight="1" thickBot="1" x14ac:dyDescent="0.3">
      <c r="A9" s="75"/>
      <c r="B9" s="251">
        <f>IF($O$4="1/8",INPUT!$A44,"")</f>
        <v>16</v>
      </c>
      <c r="C9" s="26" t="str">
        <f>IF($O$4="1/8",(CONCATENATE(VLOOKUP(B9,QualResult!$A$4:$F$278,2,FALSE)," ",VLOOKUP(B9,QualResult!$A$4:$F$278,3,FALSE)," ",VLOOKUP(B9,QualResult!$A$4:$F$278,4,FALSE))),"")</f>
        <v>116 Тегі Аты</v>
      </c>
      <c r="D9" s="213"/>
      <c r="E9" s="31"/>
      <c r="F9" s="203" t="s">
        <v>205</v>
      </c>
      <c r="G9" s="42">
        <f>IF($G$6&gt;0,G6,"")</f>
        <v>0.50138888888888888</v>
      </c>
      <c r="J9" s="25"/>
      <c r="N9" s="23"/>
      <c r="Q9" s="75"/>
    </row>
    <row r="10" spans="1:224" s="22" customFormat="1" ht="15" customHeight="1" thickBot="1" x14ac:dyDescent="0.3">
      <c r="A10" s="75"/>
      <c r="B10" s="25"/>
      <c r="C10" s="28"/>
      <c r="D10" s="204"/>
      <c r="F10" s="251" t="str">
        <f>IF($O$4="1/4",INPUT!B45,"")</f>
        <v/>
      </c>
      <c r="G10" s="26" t="str">
        <f>IF($O$4="1/4",(CONCATENATE(VLOOKUP(F10,QualResult!$A$4:$F$278,2,FALSE)," ",VLOOKUP(F10,QualResult!$A$4:$F$278,3,FALSE)," ",VLOOKUP(F10,QualResult!$A$4:$F$278,4,FALSE))),_xlfn.XLOOKUP(1,D8:D9,C8:C9," ",0))</f>
        <v xml:space="preserve"> </v>
      </c>
      <c r="H10" s="213"/>
      <c r="I10" s="27"/>
      <c r="J10" s="25"/>
      <c r="N10" s="23"/>
      <c r="O10" s="31"/>
      <c r="P10" s="31"/>
      <c r="Q10" s="75"/>
    </row>
    <row r="11" spans="1:224" s="22" customFormat="1" ht="15" customHeight="1" thickBot="1" x14ac:dyDescent="0.3">
      <c r="A11" s="75"/>
      <c r="B11" s="203" t="s">
        <v>57</v>
      </c>
      <c r="C11" s="42">
        <f>IF($O$4="1/8",C7+INPUT!$B$8,"")</f>
        <v>0.48055555555555557</v>
      </c>
      <c r="F11" s="251" t="str">
        <f>IF($O$4="1/4",INPUT!B46,"")</f>
        <v/>
      </c>
      <c r="G11" s="26" t="str">
        <f>IF($O$4="1/4",(CONCATENATE(VLOOKUP(F11,QualResult!$A$4:$F$278,2,FALSE)," ",VLOOKUP(F11,QualResult!$A$4:$F$278,3,FALSE)," ",VLOOKUP(F11,QualResult!$A$4:$F$278,4,FALSE))),_xlfn.XLOOKUP(1,D12:D13,C12:C13," ",0))</f>
        <v xml:space="preserve"> </v>
      </c>
      <c r="H11" s="213"/>
      <c r="I11" s="31"/>
      <c r="J11" s="25"/>
      <c r="N11" s="25"/>
      <c r="Q11" s="75"/>
    </row>
    <row r="12" spans="1:224" s="22" customFormat="1" ht="15" customHeight="1" thickBot="1" x14ac:dyDescent="0.3">
      <c r="A12" s="75"/>
      <c r="B12" s="251">
        <f>IF($O$4="1/8",INPUT!$A47,"")</f>
        <v>8</v>
      </c>
      <c r="C12" s="26" t="str">
        <f>IF($O$4="1/8",(CONCATENATE(VLOOKUP(B12,QualResult!$A$4:$F$278,2,FALSE)," ",VLOOKUP(B12,QualResult!$A$4:$F$278,3,FALSE)," ",VLOOKUP(B12,QualResult!$A$4:$F$278,4,FALSE))),"")</f>
        <v>108 Tolmachyova Yel.</v>
      </c>
      <c r="D12" s="214"/>
      <c r="E12" s="27"/>
      <c r="F12" s="25"/>
      <c r="H12" s="204"/>
      <c r="M12" s="31"/>
      <c r="N12" s="25"/>
      <c r="Q12" s="75"/>
    </row>
    <row r="13" spans="1:224" s="22" customFormat="1" ht="15" customHeight="1" thickBot="1" x14ac:dyDescent="0.3">
      <c r="A13" s="75"/>
      <c r="B13" s="251">
        <f>IF($O$4="1/8",INPUT!$A48,"")</f>
        <v>9</v>
      </c>
      <c r="C13" s="26" t="str">
        <f>IF($O$4="1/8",(CONCATENATE(VLOOKUP(B13,QualResult!$A$4:$F$278,2,FALSE)," ",VLOOKUP(B13,QualResult!$A$4:$F$278,3,FALSE)," ",VLOOKUP(B13,QualResult!$A$4:$F$278,4,FALSE))),"")</f>
        <v>109 Ivanchenko Ana.</v>
      </c>
      <c r="D13" s="214"/>
      <c r="E13" s="31"/>
      <c r="F13" s="25"/>
      <c r="H13" s="204"/>
      <c r="J13" s="203" t="s">
        <v>0</v>
      </c>
      <c r="K13" s="42">
        <f>IF($K$6&gt;0,K6,"")</f>
        <v>0.52361111111111103</v>
      </c>
      <c r="M13" s="27"/>
      <c r="N13" s="25"/>
      <c r="Q13" s="75"/>
    </row>
    <row r="14" spans="1:224" s="22" customFormat="1" ht="15" customHeight="1" thickBot="1" x14ac:dyDescent="0.3">
      <c r="A14" s="30"/>
      <c r="B14" s="25"/>
      <c r="C14" s="28"/>
      <c r="D14" s="204"/>
      <c r="E14" s="31"/>
      <c r="F14" s="25"/>
      <c r="G14" s="28"/>
      <c r="H14" s="204"/>
      <c r="I14" s="31"/>
      <c r="J14" s="251" t="str">
        <f>IF($O$4="1/2",INPUT!C49,"")</f>
        <v/>
      </c>
      <c r="K14" s="26" t="str">
        <f>IF($O$4="1/2",(CONCATENATE(VLOOKUP(J14,QualResult!$A$4:$F$278,2,FALSE)," ",VLOOKUP(J14,QualResult!$A$4:$F$278,3,FALSE)," ",VLOOKUP(J14,QualResult!$A$4:$F$278,4,FALSE))),_xlfn.XLOOKUP(1,H10:H11,G10:G11," ",0))</f>
        <v xml:space="preserve"> </v>
      </c>
      <c r="L14" s="214"/>
      <c r="N14" s="23"/>
      <c r="O14" s="76"/>
      <c r="P14" s="77"/>
      <c r="Q14" s="30"/>
    </row>
    <row r="15" spans="1:224" s="22" customFormat="1" ht="15" customHeight="1" thickBot="1" x14ac:dyDescent="0.3">
      <c r="A15" s="30"/>
      <c r="B15" s="203" t="s">
        <v>58</v>
      </c>
      <c r="C15" s="42">
        <f>IF($O$4="1/8",C11+INPUT!$B$8,"")</f>
        <v>0.48194444444444445</v>
      </c>
      <c r="F15" s="25"/>
      <c r="H15" s="204"/>
      <c r="J15" s="251" t="str">
        <f>IF($O$4="1/2",INPUT!C50,"")</f>
        <v/>
      </c>
      <c r="K15" s="26" t="str">
        <f>IF($O$4="1/2",(CONCATENATE(VLOOKUP(J15,QualResult!$A$4:$F$278,2,FALSE)," ",VLOOKUP(J15,QualResult!$A$4:$F$278,3,FALSE)," ",VLOOKUP(J15,QualResult!$A$4:$F$278,4,FALSE))),_xlfn.XLOOKUP(1,H18:H19,G18:G19," ",0))</f>
        <v xml:space="preserve"> </v>
      </c>
      <c r="L15" s="214"/>
      <c r="N15" s="25"/>
      <c r="Q15" s="30"/>
    </row>
    <row r="16" spans="1:224" s="22" customFormat="1" ht="15" customHeight="1" thickBot="1" x14ac:dyDescent="0.3">
      <c r="A16" s="75"/>
      <c r="B16" s="251">
        <f>IF($O$4="1/8",INPUT!$A51,"")</f>
        <v>5</v>
      </c>
      <c r="C16" s="26" t="str">
        <f>IF($O$4="1/8",(CONCATENATE(VLOOKUP(B16,QualResult!$A$4:$F$278,2,FALSE)," ",VLOOKUP(B16,QualResult!$A$4:$F$278,3,FALSE)," ",VLOOKUP(B16,QualResult!$A$4:$F$278,4,FALSE))),"")</f>
        <v>105 Gherachshenko Mar.</v>
      </c>
      <c r="D16" s="214"/>
      <c r="E16" s="27"/>
      <c r="F16" s="25"/>
      <c r="H16" s="204"/>
      <c r="J16" s="25"/>
      <c r="L16" s="204"/>
      <c r="N16" s="203" t="s">
        <v>8</v>
      </c>
      <c r="O16" s="42">
        <f>IF(K6&gt;0,O6,"")</f>
        <v>0.54027777777777763</v>
      </c>
      <c r="Q16" s="75"/>
    </row>
    <row r="17" spans="1:17" s="22" customFormat="1" ht="15" customHeight="1" thickBot="1" x14ac:dyDescent="0.3">
      <c r="A17" s="75"/>
      <c r="B17" s="251">
        <f>IF($O$4="1/8",INPUT!$A52,"")</f>
        <v>12</v>
      </c>
      <c r="C17" s="26" t="str">
        <f>IF($O$4="1/8",(CONCATENATE(VLOOKUP(B17,QualResult!$A$4:$F$278,2,FALSE)," ",VLOOKUP(B17,QualResult!$A$4:$F$278,3,FALSE)," ",VLOOKUP(B17,QualResult!$A$4:$F$278,4,FALSE))),"")</f>
        <v>112 Bleidele Elz.</v>
      </c>
      <c r="D17" s="214"/>
      <c r="E17" s="27"/>
      <c r="F17" s="203" t="s">
        <v>206</v>
      </c>
      <c r="G17" s="42">
        <f>IF($G$6&gt;0,G9+INPUT!$B$8,"")</f>
        <v>0.50277777777777777</v>
      </c>
      <c r="J17" s="25"/>
      <c r="K17" s="153" t="str">
        <f>E4</f>
        <v>JW</v>
      </c>
      <c r="L17" s="204"/>
      <c r="N17" s="252" t="s">
        <v>1</v>
      </c>
      <c r="O17" s="74" t="str">
        <f>_xlfn.XLOOKUP(2,L14:L15,K14:K15," ",0)</f>
        <v xml:space="preserve"> </v>
      </c>
      <c r="P17" s="214"/>
      <c r="Q17" s="75"/>
    </row>
    <row r="18" spans="1:17" s="22" customFormat="1" ht="15" customHeight="1" thickBot="1" x14ac:dyDescent="0.3">
      <c r="A18" s="75"/>
      <c r="B18" s="25"/>
      <c r="C18" s="28"/>
      <c r="D18" s="204"/>
      <c r="F18" s="251" t="str">
        <f>IF($O$4="1/4",INPUT!B53,"")</f>
        <v/>
      </c>
      <c r="G18" s="26" t="str">
        <f>IF($O$4="1/4",(CONCATENATE(VLOOKUP(F18,QualResult!$A$4:$F$278,2,FALSE)," ",VLOOKUP(F18,QualResult!$A$4:$F$278,3,FALSE)," ",VLOOKUP(F18,QualResult!$A$4:$F$278,4,FALSE))),_xlfn.XLOOKUP(1,D16:D17,C16:C17," ",0))</f>
        <v xml:space="preserve"> </v>
      </c>
      <c r="H18" s="214"/>
      <c r="I18" s="27"/>
      <c r="J18" s="25"/>
      <c r="K18" s="153"/>
      <c r="L18" s="204"/>
      <c r="M18" s="31"/>
      <c r="N18" s="252" t="s">
        <v>1</v>
      </c>
      <c r="O18" s="74" t="str">
        <f>_xlfn.XLOOKUP(2,L30:L31,K30:K31," ",0)</f>
        <v xml:space="preserve"> </v>
      </c>
      <c r="P18" s="214"/>
      <c r="Q18" s="75"/>
    </row>
    <row r="19" spans="1:17" s="22" customFormat="1" ht="15" customHeight="1" thickBot="1" x14ac:dyDescent="0.3">
      <c r="A19" s="75"/>
      <c r="B19" s="203" t="s">
        <v>59</v>
      </c>
      <c r="C19" s="42">
        <f>IF($O$4="1/8",C15+INPUT!$B$8,"")</f>
        <v>0.48333333333333334</v>
      </c>
      <c r="F19" s="251" t="str">
        <f>IF($O$4="1/4",INPUT!B54,"")</f>
        <v/>
      </c>
      <c r="G19" s="26" t="str">
        <f>IF($O$4="1/4",(CONCATENATE(VLOOKUP(F19,QualResult!$A$4:$F$278,2,FALSE)," ",VLOOKUP(F19,QualResult!$A$4:$F$278,3,FALSE)," ",VLOOKUP(F19,QualResult!$A$4:$F$278,4,FALSE))),_xlfn.XLOOKUP(1,D20:D21,C20:C21," ",0))</f>
        <v xml:space="preserve"> </v>
      </c>
      <c r="H19" s="214"/>
      <c r="I19" s="31"/>
      <c r="J19" s="25"/>
      <c r="K19" s="153"/>
      <c r="L19" s="204"/>
      <c r="N19" s="25"/>
      <c r="P19" s="204"/>
      <c r="Q19" s="75"/>
    </row>
    <row r="20" spans="1:17" s="22" customFormat="1" ht="15" customHeight="1" thickBot="1" x14ac:dyDescent="0.3">
      <c r="A20" s="75"/>
      <c r="B20" s="251">
        <f>IF($O$4="1/8",INPUT!$A55,"")</f>
        <v>4</v>
      </c>
      <c r="C20" s="26" t="str">
        <f>IF($O$4="1/8",(CONCATENATE(VLOOKUP(B20,QualResult!$A$4:$F$278,2,FALSE)," ",VLOOKUP(B20,QualResult!$A$4:$F$278,3,FALSE)," ",VLOOKUP(B20,QualResult!$A$4:$F$278,4,FALSE))),"")</f>
        <v>104 Johansson  Ebb.</v>
      </c>
      <c r="D20" s="214"/>
      <c r="E20" s="27"/>
      <c r="F20" s="25"/>
      <c r="H20" s="204"/>
      <c r="J20" s="25"/>
      <c r="K20" s="153"/>
      <c r="L20" s="204"/>
      <c r="N20" s="25"/>
      <c r="P20" s="204"/>
      <c r="Q20" s="75"/>
    </row>
    <row r="21" spans="1:17" s="22" customFormat="1" ht="15" customHeight="1" thickBot="1" x14ac:dyDescent="0.3">
      <c r="A21" s="75"/>
      <c r="B21" s="251">
        <f>IF($O$4="1/8",INPUT!$A56,"")</f>
        <v>13</v>
      </c>
      <c r="C21" s="26" t="str">
        <f>IF($O$4="1/8",(CONCATENATE(VLOOKUP(B21,QualResult!$A$4:$F$278,2,FALSE)," ",VLOOKUP(B21,QualResult!$A$4:$F$278,3,FALSE)," ",VLOOKUP(B21,QualResult!$A$4:$F$278,4,FALSE))),"")</f>
        <v>113 Surname Name</v>
      </c>
      <c r="D21" s="214"/>
      <c r="E21" s="31"/>
      <c r="F21" s="25"/>
      <c r="H21" s="204"/>
      <c r="J21" s="25"/>
      <c r="K21" s="153"/>
      <c r="L21" s="204"/>
      <c r="N21" s="203" t="s">
        <v>2</v>
      </c>
      <c r="O21" s="42">
        <f>IF(K6&gt;0,O16+INPUT!$B$8,IF(INPUT!A13="Yes",O6,""))</f>
        <v>0.54166666666666652</v>
      </c>
      <c r="Q21" s="75"/>
    </row>
    <row r="22" spans="1:17" s="22" customFormat="1" ht="15" customHeight="1" thickBot="1" x14ac:dyDescent="0.3">
      <c r="A22" s="75"/>
      <c r="B22" s="25"/>
      <c r="C22" s="28"/>
      <c r="D22" s="204"/>
      <c r="F22" s="25"/>
      <c r="G22" s="28"/>
      <c r="H22" s="204"/>
      <c r="J22" s="25"/>
      <c r="K22" s="153"/>
      <c r="L22" s="204"/>
      <c r="N22" s="251" t="str">
        <f>IF($O$4="Final",INPUT!D57,"")</f>
        <v/>
      </c>
      <c r="O22" s="26" t="str">
        <f>IF($O$4="Final",(CONCATENATE(VLOOKUP(N22,QualResult!$A$4:$F$278,2,FALSE)," ",VLOOKUP(N22,QualResult!$A$4:$F$278,3,FALSE)," ",VLOOKUP(N22,QualResult!$A$4:$F$278,4,FALSE))),_xlfn.XLOOKUP(1,L14:L15,K14:K15," ",0))</f>
        <v xml:space="preserve"> </v>
      </c>
      <c r="P22" s="214"/>
      <c r="Q22" s="75"/>
    </row>
    <row r="23" spans="1:17" s="22" customFormat="1" ht="15" customHeight="1" thickBot="1" x14ac:dyDescent="0.3">
      <c r="A23" s="30"/>
      <c r="B23" s="203" t="s">
        <v>60</v>
      </c>
      <c r="C23" s="42">
        <f>IF($O$4="1/8",C19+INPUT!$B$8,"")</f>
        <v>0.48472222222222222</v>
      </c>
      <c r="F23" s="25"/>
      <c r="H23" s="204"/>
      <c r="J23" s="25"/>
      <c r="K23" s="153"/>
      <c r="L23" s="204"/>
      <c r="N23" s="251" t="str">
        <f>IF($O$4="Final",INPUT!D58,"")</f>
        <v/>
      </c>
      <c r="O23" s="26" t="str">
        <f>IF($O$4="Final",(CONCATENATE(VLOOKUP(N23,QualResult!$A$4:$F$278,2,FALSE)," ",VLOOKUP(N23,QualResult!$A$4:$F$278,3,FALSE)," ",VLOOKUP(N23,QualResult!$A$4:$F$278,4,FALSE))),_xlfn.XLOOKUP(1,L30:L31,K30:K31," ",0))</f>
        <v xml:space="preserve"> </v>
      </c>
      <c r="P23" s="214"/>
      <c r="Q23" s="30"/>
    </row>
    <row r="24" spans="1:17" s="22" customFormat="1" ht="15" customHeight="1" thickBot="1" x14ac:dyDescent="0.3">
      <c r="A24" s="30"/>
      <c r="B24" s="251">
        <f>IF($O$4="1/8",INPUT!$A59,"")</f>
        <v>3</v>
      </c>
      <c r="C24" s="26" t="str">
        <f>IF($O$4="1/8",(CONCATENATE(VLOOKUP(B24,QualResult!$A$4:$F$278,2,FALSE)," ",VLOOKUP(B24,QualResult!$A$4:$F$278,3,FALSE)," ",VLOOKUP(B24,QualResult!$A$4:$F$278,4,FALSE))),"")</f>
        <v>103 Krampe Sam.</v>
      </c>
      <c r="D24" s="213"/>
      <c r="E24" s="27"/>
      <c r="F24" s="25"/>
      <c r="H24" s="204"/>
      <c r="J24" s="25"/>
      <c r="K24" s="153"/>
      <c r="L24" s="204"/>
      <c r="N24" s="25"/>
      <c r="Q24" s="30"/>
    </row>
    <row r="25" spans="1:17" s="22" customFormat="1" ht="15" customHeight="1" thickBot="1" x14ac:dyDescent="0.3">
      <c r="A25" s="30"/>
      <c r="B25" s="251">
        <f>IF($O$4="1/8",INPUT!$A60,"")</f>
        <v>14</v>
      </c>
      <c r="C25" s="26" t="str">
        <f>IF($O$4="1/8",(CONCATENATE(VLOOKUP(B25,QualResult!$A$4:$F$278,2,FALSE)," ",VLOOKUP(B25,QualResult!$A$4:$F$278,3,FALSE)," ",VLOOKUP(B25,QualResult!$A$4:$F$278,4,FALSE))),"")</f>
        <v>114 Кислякова Марина</v>
      </c>
      <c r="D25" s="213"/>
      <c r="E25" s="31"/>
      <c r="F25" s="203" t="s">
        <v>207</v>
      </c>
      <c r="G25" s="42">
        <f>IF($G$6&gt;0,G17+INPUT!$B$8,"")</f>
        <v>0.50416666666666665</v>
      </c>
      <c r="J25" s="25"/>
      <c r="K25" s="153"/>
      <c r="L25" s="204"/>
      <c r="N25" s="25"/>
      <c r="Q25" s="30"/>
    </row>
    <row r="26" spans="1:17" s="22" customFormat="1" ht="15" customHeight="1" thickBot="1" x14ac:dyDescent="0.3">
      <c r="A26" s="30"/>
      <c r="B26" s="25"/>
      <c r="C26" s="28"/>
      <c r="D26" s="204"/>
      <c r="F26" s="251" t="str">
        <f>IF($O$4="1/4",INPUT!B61,"")</f>
        <v/>
      </c>
      <c r="G26" s="26" t="str">
        <f>IF($O$4="1/4",(CONCATENATE(VLOOKUP(F26,QualResult!$A$4:$F$278,2,FALSE)," ",VLOOKUP(F26,QualResult!$A$4:$F$278,3,FALSE)," ",VLOOKUP(F26,QualResult!$A$4:$F$278,4,FALSE))),_xlfn.XLOOKUP(1,D24:D25,C24:C25," ",0))</f>
        <v xml:space="preserve"> </v>
      </c>
      <c r="H26" s="214"/>
      <c r="I26" s="27"/>
      <c r="J26" s="25"/>
      <c r="K26" s="153"/>
      <c r="L26" s="204"/>
      <c r="N26" s="25"/>
      <c r="Q26" s="30"/>
    </row>
    <row r="27" spans="1:17" s="22" customFormat="1" ht="15" customHeight="1" thickBot="1" x14ac:dyDescent="0.3">
      <c r="A27" s="30"/>
      <c r="B27" s="203" t="s">
        <v>61</v>
      </c>
      <c r="C27" s="42">
        <f>IF($O$4="1/8",C23+INPUT!$B$8,"")</f>
        <v>0.4861111111111111</v>
      </c>
      <c r="F27" s="251" t="str">
        <f>IF($O$4="1/4",INPUT!B62,"")</f>
        <v/>
      </c>
      <c r="G27" s="26" t="str">
        <f>IF($O$4="1/4",(CONCATENATE(VLOOKUP(F27,QualResult!$A$4:$F$278,2,FALSE)," ",VLOOKUP(F27,QualResult!$A$4:$F$278,3,FALSE)," ",VLOOKUP(F27,QualResult!$A$4:$F$278,4,FALSE))),_xlfn.XLOOKUP(1,D28:D29,C28:C29," ",0))</f>
        <v xml:space="preserve"> </v>
      </c>
      <c r="H27" s="214"/>
      <c r="I27" s="27"/>
      <c r="J27" s="25"/>
      <c r="L27" s="204"/>
      <c r="N27" s="25"/>
      <c r="Q27" s="30"/>
    </row>
    <row r="28" spans="1:17" s="22" customFormat="1" ht="15" customHeight="1" thickBot="1" x14ac:dyDescent="0.3">
      <c r="A28" s="30"/>
      <c r="B28" s="251">
        <f>IF($O$4="1/8",INPUT!$A63,"")</f>
        <v>6</v>
      </c>
      <c r="C28" s="26" t="str">
        <f>IF($O$4="1/8",(CONCATENATE(VLOOKUP(B28,QualResult!$A$4:$F$278,2,FALSE)," ",VLOOKUP(B28,QualResult!$A$4:$F$278,3,FALSE)," ",VLOOKUP(B28,QualResult!$A$4:$F$278,4,FALSE))),"")</f>
        <v>106 Mortagna Lau.</v>
      </c>
      <c r="D28" s="214"/>
      <c r="E28" s="27"/>
      <c r="F28" s="25"/>
      <c r="H28" s="204"/>
      <c r="J28" s="25"/>
      <c r="L28" s="204"/>
      <c r="N28" s="25"/>
      <c r="Q28" s="30"/>
    </row>
    <row r="29" spans="1:17" s="22" customFormat="1" ht="15" customHeight="1" thickBot="1" x14ac:dyDescent="0.3">
      <c r="A29" s="30"/>
      <c r="B29" s="251">
        <f>IF($O$4="1/8",INPUT!$A64,"")</f>
        <v>11</v>
      </c>
      <c r="C29" s="26" t="str">
        <f>IF($O$4="1/8",(CONCATENATE(VLOOKUP(B29,QualResult!$A$4:$F$278,2,FALSE)," ",VLOOKUP(B29,QualResult!$A$4:$F$278,3,FALSE)," ",VLOOKUP(B29,QualResult!$A$4:$F$278,4,FALSE))),"")</f>
        <v>111 Crippa Cam.</v>
      </c>
      <c r="D29" s="214"/>
      <c r="E29" s="31"/>
      <c r="F29" s="25"/>
      <c r="H29" s="204"/>
      <c r="J29" s="203" t="s">
        <v>3</v>
      </c>
      <c r="K29" s="42">
        <f>IF($K$6&gt;0,K13+INPUT!$B$8,"")</f>
        <v>0.52499999999999991</v>
      </c>
      <c r="M29" s="31"/>
      <c r="N29" s="25"/>
      <c r="Q29" s="30"/>
    </row>
    <row r="30" spans="1:17" s="22" customFormat="1" ht="15" customHeight="1" thickBot="1" x14ac:dyDescent="0.3">
      <c r="A30" s="30"/>
      <c r="B30" s="25"/>
      <c r="C30" s="28"/>
      <c r="D30" s="204"/>
      <c r="E30" s="31"/>
      <c r="F30" s="25"/>
      <c r="H30" s="204"/>
      <c r="J30" s="251" t="str">
        <f>IF($O$4="1/2",INPUT!C65,"")</f>
        <v/>
      </c>
      <c r="K30" s="26" t="str">
        <f>IF($O$4="1/2",(CONCATENATE(VLOOKUP(J30,QualResult!$A$4:$F$278,2,FALSE)," ",VLOOKUP(J30,QualResult!$A$4:$F$278,3,FALSE)," ",VLOOKUP(J30,QualResult!$A$4:$F$278,4,FALSE))),_xlfn.XLOOKUP(1,H26:H27,G26:G27," ",0))</f>
        <v xml:space="preserve"> </v>
      </c>
      <c r="L30" s="214"/>
      <c r="M30" s="27"/>
      <c r="N30" s="25"/>
      <c r="Q30" s="30"/>
    </row>
    <row r="31" spans="1:17" s="22" customFormat="1" ht="15" customHeight="1" thickBot="1" x14ac:dyDescent="0.3">
      <c r="A31" s="30"/>
      <c r="B31" s="203" t="s">
        <v>62</v>
      </c>
      <c r="C31" s="42">
        <f>IF($O$4="1/8",C27+INPUT!$B$8,"")</f>
        <v>0.48749999999999999</v>
      </c>
      <c r="F31" s="25"/>
      <c r="H31" s="204"/>
      <c r="J31" s="251" t="str">
        <f>IF($O$4="1/2",INPUT!C66,"")</f>
        <v/>
      </c>
      <c r="K31" s="26" t="str">
        <f>IF($O$4="1/2",(CONCATENATE(VLOOKUP(J31,QualResult!$A$4:$F$278,2,FALSE)," ",VLOOKUP(J31,QualResult!$A$4:$F$278,3,FALSE)," ",VLOOKUP(J31,QualResult!$A$4:$F$278,4,FALSE))),_xlfn.XLOOKUP(1,H34:H35,G34:G35," ",0))</f>
        <v xml:space="preserve"> </v>
      </c>
      <c r="L31" s="214"/>
      <c r="N31" s="25"/>
      <c r="Q31" s="30"/>
    </row>
    <row r="32" spans="1:17" s="22" customFormat="1" ht="15" customHeight="1" thickBot="1" x14ac:dyDescent="0.3">
      <c r="A32" s="30"/>
      <c r="B32" s="251">
        <f>IF($O$4="1/8",INPUT!$A67,"")</f>
        <v>7</v>
      </c>
      <c r="C32" s="26" t="str">
        <f>IF($O$4="1/8",(CONCATENATE(VLOOKUP(B32,QualResult!$A$4:$F$278,2,FALSE)," ",VLOOKUP(B32,QualResult!$A$4:$F$278,3,FALSE)," ",VLOOKUP(B32,QualResult!$A$4:$F$278,4,FALSE))),"")</f>
        <v>107 Gismondi Mar.</v>
      </c>
      <c r="D32" s="214"/>
      <c r="E32" s="27"/>
      <c r="F32" s="25"/>
      <c r="H32" s="204"/>
      <c r="J32" s="25"/>
      <c r="N32" s="25"/>
      <c r="Q32" s="30"/>
    </row>
    <row r="33" spans="1:17" s="22" customFormat="1" ht="15" customHeight="1" thickBot="1" x14ac:dyDescent="0.3">
      <c r="A33" s="30"/>
      <c r="B33" s="251">
        <f>IF($O$4="1/8",INPUT!$A68,"")</f>
        <v>10</v>
      </c>
      <c r="C33" s="26" t="str">
        <f>IF($O$4="1/8",(CONCATENATE(VLOOKUP(B33,QualResult!$A$4:$F$278,2,FALSE)," ",VLOOKUP(B33,QualResult!$A$4:$F$278,3,FALSE)," ",VLOOKUP(B33,QualResult!$A$4:$F$278,4,FALSE))),"")</f>
        <v>110 Nikon Ana.</v>
      </c>
      <c r="D33" s="214"/>
      <c r="E33" s="27"/>
      <c r="F33" s="203" t="s">
        <v>208</v>
      </c>
      <c r="G33" s="42">
        <f>IF($G$6&gt;0,G25+INPUT!$B$8,"")</f>
        <v>0.50555555555555554</v>
      </c>
      <c r="J33" s="25"/>
      <c r="N33" s="25"/>
      <c r="Q33" s="30"/>
    </row>
    <row r="34" spans="1:17" s="22" customFormat="1" ht="15" customHeight="1" thickBot="1" x14ac:dyDescent="0.3">
      <c r="A34" s="30"/>
      <c r="B34" s="25"/>
      <c r="C34" s="28"/>
      <c r="D34" s="204"/>
      <c r="F34" s="251" t="str">
        <f>IF($O$4="1/4",INPUT!B69,"")</f>
        <v/>
      </c>
      <c r="G34" s="26" t="str">
        <f>IF($O$4="1/4",(CONCATENATE(VLOOKUP(F34,QualResult!$A$4:$F$278,2,FALSE)," ",VLOOKUP(F34,QualResult!$A$4:$F$278,3,FALSE)," ",VLOOKUP(F34,QualResult!$A$4:$F$278,4,FALSE))),_xlfn.XLOOKUP(1,D32:D33,C32:C33," ",0))</f>
        <v xml:space="preserve"> </v>
      </c>
      <c r="H34" s="214"/>
      <c r="I34" s="27"/>
      <c r="J34" s="25"/>
      <c r="N34" s="25"/>
      <c r="Q34" s="30"/>
    </row>
    <row r="35" spans="1:17" s="22" customFormat="1" ht="15" customHeight="1" thickBot="1" x14ac:dyDescent="0.3">
      <c r="A35" s="30"/>
      <c r="B35" s="203" t="s">
        <v>63</v>
      </c>
      <c r="C35" s="42">
        <f>IF($O$4="1/8",C31+INPUT!$B$8,"")</f>
        <v>0.48888888888888887</v>
      </c>
      <c r="F35" s="251" t="str">
        <f>IF($O$4="1/4",INPUT!B70,"")</f>
        <v/>
      </c>
      <c r="G35" s="26" t="str">
        <f>IF($O$4="1/4",(CONCATENATE(VLOOKUP(F35,QualResult!$A$4:$F$278,2,FALSE)," ",VLOOKUP(F35,QualResult!$A$4:$F$278,3,FALSE)," ",VLOOKUP(F35,QualResult!$A$4:$F$278,4,FALSE))),_xlfn.XLOOKUP(1,D36:D37,C36:C37," ",0))</f>
        <v xml:space="preserve"> </v>
      </c>
      <c r="H35" s="214"/>
      <c r="I35" s="31"/>
      <c r="J35" s="25"/>
      <c r="N35" s="25"/>
      <c r="Q35" s="30"/>
    </row>
    <row r="36" spans="1:17" s="22" customFormat="1" ht="15" customHeight="1" thickBot="1" x14ac:dyDescent="0.3">
      <c r="A36" s="30"/>
      <c r="B36" s="251">
        <f>IF($O$4="1/8",INPUT!$A71,"")</f>
        <v>2</v>
      </c>
      <c r="C36" s="26" t="str">
        <f>IF($O$4="1/8",(CONCATENATE(VLOOKUP(B36,QualResult!$A$4:$F$278,2,FALSE)," ",VLOOKUP(B36,QualResult!$A$4:$F$278,3,FALSE)," ",VLOOKUP(B36,QualResult!$A$4:$F$278,4,FALSE))),"")</f>
        <v>102 Ghiddi Ann.</v>
      </c>
      <c r="D36" s="214"/>
      <c r="E36" s="27"/>
      <c r="F36" s="25"/>
      <c r="H36" s="204"/>
      <c r="J36" s="25"/>
      <c r="N36" s="25"/>
      <c r="Q36" s="30"/>
    </row>
    <row r="37" spans="1:17" s="22" customFormat="1" ht="15" customHeight="1" thickBot="1" x14ac:dyDescent="0.3">
      <c r="A37" s="30"/>
      <c r="B37" s="251">
        <f>IF($O$4="1/8",INPUT!$A72,"")</f>
        <v>15</v>
      </c>
      <c r="C37" s="26" t="str">
        <f>IF($O$4="1/8",(CONCATENATE(VLOOKUP(B37,QualResult!$A$4:$F$278,2,FALSE)," ",VLOOKUP(B37,QualResult!$A$4:$F$278,3,FALSE)," ",VLOOKUP(B37,QualResult!$A$4:$F$278,4,FALSE))),"")</f>
        <v>115 姓 名前</v>
      </c>
      <c r="D37" s="214"/>
      <c r="E37" s="31"/>
      <c r="F37" s="25"/>
      <c r="J37" s="25"/>
      <c r="N37" s="25"/>
      <c r="Q37" s="30"/>
    </row>
    <row r="38" spans="1:17" ht="6" customHeight="1" x14ac:dyDescent="0.25">
      <c r="A38" s="30"/>
      <c r="B38" s="30"/>
      <c r="C38" s="30"/>
      <c r="D38" s="30"/>
      <c r="E38" s="30"/>
      <c r="F38" s="30"/>
      <c r="G38" s="30"/>
      <c r="H38" s="30"/>
      <c r="I38" s="30"/>
      <c r="J38" s="30"/>
      <c r="K38" s="30"/>
      <c r="L38" s="30"/>
      <c r="M38" s="30"/>
      <c r="N38" s="30"/>
      <c r="O38" s="30"/>
      <c r="P38" s="30"/>
      <c r="Q38" s="30"/>
    </row>
    <row r="39" spans="1:17" ht="6" customHeight="1" x14ac:dyDescent="0.25">
      <c r="A39" s="30"/>
      <c r="B39" s="30"/>
      <c r="C39" s="30"/>
      <c r="D39" s="30"/>
      <c r="E39" s="30"/>
      <c r="F39" s="30"/>
      <c r="G39" s="30"/>
      <c r="H39" s="30"/>
      <c r="I39" s="30"/>
      <c r="J39" s="30"/>
      <c r="K39" s="30"/>
      <c r="L39" s="30"/>
      <c r="M39" s="30"/>
      <c r="N39" s="30"/>
      <c r="O39" s="30"/>
      <c r="P39" s="30"/>
      <c r="Q39" s="30"/>
    </row>
    <row r="40" spans="1:17" s="22" customFormat="1" ht="19.5" customHeight="1" x14ac:dyDescent="0.25">
      <c r="A40" s="30"/>
      <c r="B40" s="169" t="str">
        <f>INPUT!$B$4&amp;" - "&amp;INPUT!$B$5</f>
        <v>RolSki World Cup - Rieti, ITA</v>
      </c>
      <c r="C40" s="169"/>
      <c r="D40" s="169"/>
      <c r="E40" s="169"/>
      <c r="F40" s="169"/>
      <c r="G40" s="169"/>
      <c r="H40" s="169"/>
      <c r="I40" s="169"/>
      <c r="J40" s="169"/>
      <c r="K40" s="169"/>
      <c r="L40" s="169"/>
      <c r="M40" s="169"/>
      <c r="N40" s="169"/>
      <c r="O40" s="169"/>
      <c r="P40" s="169"/>
      <c r="Q40" s="30"/>
    </row>
    <row r="41" spans="1:17" s="22" customFormat="1" ht="19.5" customHeight="1" x14ac:dyDescent="0.25">
      <c r="A41" s="30"/>
      <c r="B41" s="171">
        <f>INPUT!$B$6</f>
        <v>44815</v>
      </c>
      <c r="C41" s="171"/>
      <c r="D41" s="171"/>
      <c r="E41" s="171"/>
      <c r="F41" s="171"/>
      <c r="G41" s="171"/>
      <c r="H41" s="171"/>
      <c r="I41" s="171"/>
      <c r="J41" s="171"/>
      <c r="K41" s="171"/>
      <c r="L41" s="171"/>
      <c r="M41" s="171"/>
      <c r="N41" s="171"/>
      <c r="O41" s="171"/>
      <c r="P41" s="171"/>
      <c r="Q41" s="30"/>
    </row>
    <row r="42" spans="1:17" s="22" customFormat="1" ht="19.5" customHeight="1" thickBot="1" x14ac:dyDescent="0.3">
      <c r="A42" s="30"/>
      <c r="B42" s="69"/>
      <c r="C42" s="33" t="s">
        <v>24</v>
      </c>
      <c r="D42" s="116">
        <v>2</v>
      </c>
      <c r="E42" s="154" t="str">
        <f>IF(INPUT!A14="Yes",INPUT!B14,"")</f>
        <v>JM</v>
      </c>
      <c r="F42" s="154"/>
      <c r="G42" s="154"/>
      <c r="H42" s="154"/>
      <c r="I42" s="173"/>
      <c r="J42" s="173"/>
      <c r="K42" s="160" t="s">
        <v>25</v>
      </c>
      <c r="L42" s="160"/>
      <c r="M42" s="160"/>
      <c r="N42" s="160"/>
      <c r="O42" s="32" t="str">
        <f>IF(INPUT!A14="Yes",VLOOKUP(E42,INPUT!$B$13:$C$16,2,FALSE),"")</f>
        <v>1/4</v>
      </c>
      <c r="P42" s="49"/>
      <c r="Q42" s="30"/>
    </row>
    <row r="43" spans="1:17" s="259" customFormat="1" ht="15" customHeight="1" thickBot="1" x14ac:dyDescent="0.3">
      <c r="A43" s="260"/>
      <c r="B43" s="253"/>
      <c r="C43" s="254" t="s">
        <v>7</v>
      </c>
      <c r="D43" s="255"/>
      <c r="E43" s="256"/>
      <c r="F43" s="253"/>
      <c r="G43" s="254" t="s">
        <v>5</v>
      </c>
      <c r="H43" s="255"/>
      <c r="I43" s="256"/>
      <c r="J43" s="257"/>
      <c r="K43" s="254" t="s">
        <v>6</v>
      </c>
      <c r="L43" s="255"/>
      <c r="M43" s="258"/>
      <c r="N43" s="253"/>
      <c r="O43" s="254" t="s">
        <v>4</v>
      </c>
      <c r="P43" s="255"/>
      <c r="Q43" s="260"/>
    </row>
    <row r="44" spans="1:17" s="25" customFormat="1" ht="15" customHeight="1" thickBot="1" x14ac:dyDescent="0.3">
      <c r="A44" s="81"/>
      <c r="B44" s="16"/>
      <c r="C44" s="79">
        <f>IF((O42="1/8"),IF(C6=0,INPUT!$B$7,C35+INPUT!$B$8),0)</f>
        <v>0</v>
      </c>
      <c r="D44" s="80"/>
      <c r="E44" s="80"/>
      <c r="F44" s="16"/>
      <c r="G44" s="79">
        <f>IF(OR(O42="1/8",O42="1/4"),IF(G6&gt;0,G33+INPUT!B8,IF(C120&gt;0,C149+INPUT!B8,IF(C82&gt;0,C111+INPUT!B8,IF(C44&gt;0,C73+INPUT!B8,IF(C6&gt;0,C35+INPUT!B8,INPUT!B7))))),0)</f>
        <v>0.50694444444444442</v>
      </c>
      <c r="H44" s="80"/>
      <c r="I44" s="80"/>
      <c r="J44" s="16"/>
      <c r="K44" s="79">
        <f>IF(OR(O42="1/8",O42="1/4",O42="1/2"),IF(K6&gt;0,K29+INPUT!B8,IF(G120&gt;0,G147+INPUT!B8,IF(G82&gt;0,G109+INPUT!B8,IF(G44&gt;0,G71+INPUT!B8,IF(G6&gt;0,G33+INPUT!B8,IF(C120&gt;0,C149+INPUT!B8,IF(C82&gt;0,C111+INPUT!B8,IF(C44&gt;0,C73+INPUT!B8,IF(C6&gt;0,C35+INPUT!B8,INPUT!B7))))))))),0)</f>
        <v>0.5263888888888888</v>
      </c>
      <c r="L44" s="80"/>
      <c r="M44" s="80"/>
      <c r="N44" s="13"/>
      <c r="O44" s="79">
        <f>IF(OR(O42="1/8",O42="1/4",O42="1/2",O42="Final"),IF(AND(O6=0,K44+K82+K120&gt;0),INPUT!$B$9,0)+IF(O6&gt;0,O21+INPUT!B8+INPUT!B10,IF(K120&gt;0,K143+INPUT!B8,IF(K82&gt;0,K105+INPUT!B8,IF(K44&gt;0,K67+INPUT!B8,IF(K6&gt;0,K29+INPUT!B8,IF(G120&gt;0,G147+INPUT!B8,IF(G82&gt;0,G109+INPUT!B8,IF(G44&gt;0,G71+INPUT!B8,IF(G6&gt;0,G33+INPUT!B8,IF(C120&gt;0,C149+INPUT!B8,IF(C82&gt;0,C111+INPUT!B8,IF(C44&gt;0,C73+INPUT!B8,IF(C6&gt;0,C35+INPUT!B8,INPUT!B7))))))))))))),0)</f>
        <v>0.54513888888888873</v>
      </c>
      <c r="P44" s="13"/>
      <c r="Q44" s="81"/>
    </row>
    <row r="45" spans="1:17" s="22" customFormat="1" ht="15" customHeight="1" thickBot="1" x14ac:dyDescent="0.3">
      <c r="A45" s="30"/>
      <c r="B45" s="205" t="s">
        <v>56</v>
      </c>
      <c r="C45" s="44" t="str">
        <f>IF($O$42="1/8",C44,"")</f>
        <v/>
      </c>
      <c r="F45" s="25"/>
      <c r="J45" s="25"/>
      <c r="N45" s="25"/>
      <c r="Q45" s="30"/>
    </row>
    <row r="46" spans="1:17" s="22" customFormat="1" ht="15" customHeight="1" thickBot="1" x14ac:dyDescent="0.3">
      <c r="A46" s="30"/>
      <c r="B46" s="249" t="str">
        <f>IF($O$42="1/8",INPUT!$A43,"")</f>
        <v/>
      </c>
      <c r="C46" s="26" t="str">
        <f>IF($O$42="1/8",(CONCATENATE(VLOOKUP(B46,QualResult!$H$4:$M$278,2,FALSE)," ",VLOOKUP(B46,QualResult!$H$4:$M$278,3,FALSE)," ",VLOOKUP(B46,QualResult!$H$4:$M$278,4,FALSE))),"")</f>
        <v/>
      </c>
      <c r="D46" s="213"/>
      <c r="E46" s="27"/>
      <c r="F46" s="25"/>
      <c r="J46" s="25"/>
      <c r="N46" s="25"/>
      <c r="Q46" s="30"/>
    </row>
    <row r="47" spans="1:17" s="22" customFormat="1" ht="15" customHeight="1" thickBot="1" x14ac:dyDescent="0.3">
      <c r="A47" s="30"/>
      <c r="B47" s="249" t="str">
        <f>IF($O$42="1/8",INPUT!$A44,"")</f>
        <v/>
      </c>
      <c r="C47" s="26" t="str">
        <f>IF($O$42="1/8",(CONCATENATE(VLOOKUP(B47,QualResult!$H$4:$M$278,2,FALSE)," ",VLOOKUP(B47,QualResult!$H$4:$M$278,3,FALSE)," ",VLOOKUP(B47,QualResult!$H$4:$M$278,4,FALSE))),"")</f>
        <v/>
      </c>
      <c r="D47" s="213"/>
      <c r="E47" s="20"/>
      <c r="F47" s="205" t="s">
        <v>205</v>
      </c>
      <c r="G47" s="44">
        <f>IF($G$44&gt;0,G44,"")</f>
        <v>0.50694444444444442</v>
      </c>
      <c r="J47" s="25"/>
      <c r="N47" s="23"/>
      <c r="Q47" s="30"/>
    </row>
    <row r="48" spans="1:17" s="22" customFormat="1" ht="15" customHeight="1" thickBot="1" x14ac:dyDescent="0.3">
      <c r="A48" s="30"/>
      <c r="B48" s="25"/>
      <c r="C48" s="28"/>
      <c r="D48" s="204"/>
      <c r="F48" s="249">
        <f>IF($O$42="1/4",INPUT!B45,"")</f>
        <v>1</v>
      </c>
      <c r="G48" s="26" t="str">
        <f>IF($O$42="1/4",(CONCATENATE(VLOOKUP(F48,QualResult!$H$4:$M$278,2,FALSE)," ",VLOOKUP(F48,QualResult!$H$4:$M$278,3,FALSE)," ",VLOOKUP(F48,QualResult!$H$4:$M$278,4,FALSE))),_xlfn.XLOOKUP(1,D46:D47,C46:C47," ",0))</f>
        <v>21 WR Lindberg Jon.</v>
      </c>
      <c r="H48" s="213"/>
      <c r="I48" s="27"/>
      <c r="J48" s="25"/>
      <c r="N48" s="23"/>
      <c r="O48" s="20"/>
      <c r="P48" s="20"/>
      <c r="Q48" s="30"/>
    </row>
    <row r="49" spans="1:17" s="22" customFormat="1" ht="15" customHeight="1" thickBot="1" x14ac:dyDescent="0.3">
      <c r="A49" s="30"/>
      <c r="B49" s="205" t="s">
        <v>57</v>
      </c>
      <c r="C49" s="44" t="str">
        <f>IF($O$42="1/8",C45+INPUT!$B$8,"")</f>
        <v/>
      </c>
      <c r="F49" s="249">
        <f>IF($O$42="1/4",INPUT!B46,"")</f>
        <v>8</v>
      </c>
      <c r="G49" s="26" t="str">
        <f>IF($O$42="1/4",(CONCATENATE(VLOOKUP(F49,QualResult!$H$4:$M$278,2,FALSE)," ",VLOOKUP(F49,QualResult!$H$4:$M$278,3,FALSE)," ",VLOOKUP(F49,QualResult!$H$4:$M$278,4,FALSE))),_xlfn.XLOOKUP(1,D50:D51,C50:C51," ",0))</f>
        <v>28 Jutterdal Mal.</v>
      </c>
      <c r="H49" s="213"/>
      <c r="I49" s="20"/>
      <c r="J49" s="25"/>
      <c r="N49" s="25"/>
      <c r="Q49" s="30"/>
    </row>
    <row r="50" spans="1:17" s="22" customFormat="1" ht="15" customHeight="1" thickBot="1" x14ac:dyDescent="0.3">
      <c r="A50" s="30"/>
      <c r="B50" s="249" t="str">
        <f>IF($O$42="1/8",INPUT!$A47,"")</f>
        <v/>
      </c>
      <c r="C50" s="26" t="str">
        <f>IF($O$42="1/8",(CONCATENATE(VLOOKUP(B50,QualResult!$H$4:$M$278,2,FALSE)," ",VLOOKUP(B50,QualResult!$H$4:$M$278,3,FALSE)," ",VLOOKUP(B50,QualResult!$H$4:$M$278,4,FALSE))),"")</f>
        <v/>
      </c>
      <c r="D50" s="214"/>
      <c r="E50" s="27"/>
      <c r="F50" s="25"/>
      <c r="H50" s="204"/>
      <c r="M50" s="20"/>
      <c r="N50" s="25"/>
      <c r="Q50" s="30"/>
    </row>
    <row r="51" spans="1:17" s="22" customFormat="1" ht="15" customHeight="1" thickBot="1" x14ac:dyDescent="0.3">
      <c r="A51" s="30"/>
      <c r="B51" s="249" t="str">
        <f>IF($O$42="1/8",INPUT!$A48,"")</f>
        <v/>
      </c>
      <c r="C51" s="26" t="str">
        <f>IF($O$42="1/8",(CONCATENATE(VLOOKUP(B51,QualResult!$H$4:$M$278,2,FALSE)," ",VLOOKUP(B51,QualResult!$H$4:$M$278,3,FALSE)," ",VLOOKUP(B51,QualResult!$H$4:$M$278,4,FALSE))),"")</f>
        <v/>
      </c>
      <c r="D51" s="214"/>
      <c r="E51" s="20"/>
      <c r="F51" s="25"/>
      <c r="H51" s="204"/>
      <c r="J51" s="205" t="s">
        <v>0</v>
      </c>
      <c r="K51" s="44">
        <f>IF($K$44&gt;0,K44,"")</f>
        <v>0.5263888888888888</v>
      </c>
      <c r="M51" s="27"/>
      <c r="N51" s="25"/>
      <c r="Q51" s="30"/>
    </row>
    <row r="52" spans="1:17" s="22" customFormat="1" ht="15" customHeight="1" thickBot="1" x14ac:dyDescent="0.3">
      <c r="A52" s="30"/>
      <c r="B52" s="25"/>
      <c r="C52" s="28"/>
      <c r="D52" s="204"/>
      <c r="E52" s="20"/>
      <c r="F52" s="25"/>
      <c r="G52" s="28"/>
      <c r="H52" s="204"/>
      <c r="I52" s="20"/>
      <c r="J52" s="249" t="str">
        <f>IF($O$42="1/2",INPUT!C49,"")</f>
        <v/>
      </c>
      <c r="K52" s="26" t="str">
        <f>IF($O$42="1/2",(CONCATENATE(VLOOKUP(J52,QualResult!$H$4:$M$278,2,FALSE)," ",VLOOKUP(J52,QualResult!$H$4:$M$278,3,FALSE)," ",VLOOKUP(J52,QualResult!$H$4:$M$278,4,FALSE))),_xlfn.XLOOKUP(1,H48:H49,G48:G49," ",0))</f>
        <v xml:space="preserve"> </v>
      </c>
      <c r="L52" s="214"/>
      <c r="N52" s="23"/>
      <c r="O52" s="24"/>
      <c r="P52" s="29"/>
      <c r="Q52" s="30"/>
    </row>
    <row r="53" spans="1:17" s="22" customFormat="1" ht="15" customHeight="1" thickBot="1" x14ac:dyDescent="0.3">
      <c r="A53" s="30"/>
      <c r="B53" s="205" t="s">
        <v>58</v>
      </c>
      <c r="C53" s="44" t="str">
        <f>IF($O$42="1/8",C49+INPUT!$B$8,"")</f>
        <v/>
      </c>
      <c r="F53" s="25"/>
      <c r="H53" s="204"/>
      <c r="J53" s="249" t="str">
        <f>IF($O$42="1/2",INPUT!C50,"")</f>
        <v/>
      </c>
      <c r="K53" s="26" t="str">
        <f>IF($O$42="1/2",(CONCATENATE(VLOOKUP(J53,QualResult!$H$4:$M$278,2,FALSE)," ",VLOOKUP(J53,QualResult!$H$4:$M$278,3,FALSE)," ",VLOOKUP(J53,QualResult!$H$4:$M$278,4,FALSE))),_xlfn.XLOOKUP(1,H56:H57,G56:G57," ",0))</f>
        <v xml:space="preserve"> </v>
      </c>
      <c r="L53" s="214"/>
      <c r="N53" s="25"/>
      <c r="Q53" s="30"/>
    </row>
    <row r="54" spans="1:17" s="22" customFormat="1" ht="15" customHeight="1" thickBot="1" x14ac:dyDescent="0.3">
      <c r="A54" s="30"/>
      <c r="B54" s="249" t="str">
        <f>IF($O$42="1/8",INPUT!$A51,"")</f>
        <v/>
      </c>
      <c r="C54" s="26" t="str">
        <f>IF($O$42="1/8",(CONCATENATE(VLOOKUP(B54,QualResult!$H$4:$M$278,2,FALSE)," ",VLOOKUP(B54,QualResult!$H$4:$M$278,3,FALSE)," ",VLOOKUP(B54,QualResult!$H$4:$M$278,4,FALSE))),"")</f>
        <v/>
      </c>
      <c r="D54" s="214"/>
      <c r="E54" s="27"/>
      <c r="F54" s="25"/>
      <c r="H54" s="204"/>
      <c r="J54" s="25"/>
      <c r="L54" s="204"/>
      <c r="N54" s="205" t="s">
        <v>8</v>
      </c>
      <c r="O54" s="44">
        <f>IF(K44&gt;0,O44,"")</f>
        <v>0.54513888888888873</v>
      </c>
      <c r="Q54" s="30"/>
    </row>
    <row r="55" spans="1:17" s="22" customFormat="1" ht="15" customHeight="1" thickBot="1" x14ac:dyDescent="0.3">
      <c r="A55" s="30"/>
      <c r="B55" s="249" t="str">
        <f>IF($O$42="1/8",INPUT!$A52,"")</f>
        <v/>
      </c>
      <c r="C55" s="26" t="str">
        <f>IF($O$42="1/8",(CONCATENATE(VLOOKUP(B55,QualResult!$H$4:$M$278,2,FALSE)," ",VLOOKUP(B55,QualResult!$H$4:$M$278,3,FALSE)," ",VLOOKUP(B55,QualResult!$H$4:$M$278,4,FALSE))),"")</f>
        <v/>
      </c>
      <c r="D55" s="214"/>
      <c r="E55" s="27"/>
      <c r="F55" s="205" t="s">
        <v>206</v>
      </c>
      <c r="G55" s="44">
        <f>IF($G$44&gt;0,G47+INPUT!$B$8,"")</f>
        <v>0.5083333333333333</v>
      </c>
      <c r="J55" s="25"/>
      <c r="K55" s="153" t="str">
        <f>E42</f>
        <v>JM</v>
      </c>
      <c r="L55" s="204"/>
      <c r="N55" s="250" t="s">
        <v>1</v>
      </c>
      <c r="O55" s="74" t="str">
        <f>_xlfn.XLOOKUP(2,L52:L53,K52:K53," ",0)</f>
        <v xml:space="preserve"> </v>
      </c>
      <c r="P55" s="214"/>
      <c r="Q55" s="30"/>
    </row>
    <row r="56" spans="1:17" s="22" customFormat="1" ht="15" customHeight="1" thickBot="1" x14ac:dyDescent="0.3">
      <c r="A56" s="30"/>
      <c r="B56" s="25"/>
      <c r="C56" s="28"/>
      <c r="D56" s="204"/>
      <c r="F56" s="249">
        <f>IF($O$42="1/4",INPUT!B53,"")</f>
        <v>4</v>
      </c>
      <c r="G56" s="26" t="str">
        <f>IF($O$42="1/4",(CONCATENATE(VLOOKUP(F56,QualResult!$H$4:$M$278,2,FALSE)," ",VLOOKUP(F56,QualResult!$H$4:$M$278,3,FALSE)," ",VLOOKUP(F56,QualResult!$H$4:$M$278,4,FALSE))),_xlfn.XLOOKUP(1,D54:D55,C54:C55," ",0))</f>
        <v>24 Munari Ric.</v>
      </c>
      <c r="H56" s="214"/>
      <c r="I56" s="27"/>
      <c r="J56" s="25"/>
      <c r="K56" s="153"/>
      <c r="L56" s="204"/>
      <c r="M56" s="20"/>
      <c r="N56" s="250" t="s">
        <v>1</v>
      </c>
      <c r="O56" s="74" t="str">
        <f>_xlfn.XLOOKUP(2,L68:L69,K68:K69," ",0)</f>
        <v xml:space="preserve"> </v>
      </c>
      <c r="P56" s="214"/>
      <c r="Q56" s="30"/>
    </row>
    <row r="57" spans="1:17" s="22" customFormat="1" ht="15" customHeight="1" thickBot="1" x14ac:dyDescent="0.3">
      <c r="A57" s="30"/>
      <c r="B57" s="205" t="s">
        <v>59</v>
      </c>
      <c r="C57" s="44" t="str">
        <f>IF($O$42="1/8",C53+INPUT!$B$8,"")</f>
        <v/>
      </c>
      <c r="F57" s="249">
        <f>IF($O$42="1/4",INPUT!B54,"")</f>
        <v>5</v>
      </c>
      <c r="G57" s="26" t="str">
        <f>IF($O$42="1/4",(CONCATENATE(VLOOKUP(F57,QualResult!$H$4:$M$278,2,FALSE)," ",VLOOKUP(F57,QualResult!$H$4:$M$278,3,FALSE)," ",VLOOKUP(F57,QualResult!$H$4:$M$278,4,FALSE))),_xlfn.XLOOKUP(1,D58:D59,C58:C59," ",0))</f>
        <v>25 Rigaudo Gab.</v>
      </c>
      <c r="H57" s="214"/>
      <c r="I57" s="20"/>
      <c r="J57" s="25"/>
      <c r="K57" s="153"/>
      <c r="L57" s="204"/>
      <c r="N57" s="25"/>
      <c r="P57" s="204"/>
      <c r="Q57" s="30"/>
    </row>
    <row r="58" spans="1:17" s="22" customFormat="1" ht="15" customHeight="1" thickBot="1" x14ac:dyDescent="0.3">
      <c r="A58" s="30"/>
      <c r="B58" s="249" t="str">
        <f>IF($O$42="1/8",INPUT!$A55,"")</f>
        <v/>
      </c>
      <c r="C58" s="26" t="str">
        <f>IF($O$42="1/8",(CONCATENATE(VLOOKUP(B58,QualResult!$H$4:$M$278,2,FALSE)," ",VLOOKUP(B58,QualResult!$H$4:$M$278,3,FALSE)," ",VLOOKUP(B58,QualResult!$H$4:$M$278,4,FALSE))),"")</f>
        <v/>
      </c>
      <c r="D58" s="214"/>
      <c r="E58" s="27"/>
      <c r="F58" s="25"/>
      <c r="H58" s="204"/>
      <c r="J58" s="25"/>
      <c r="K58" s="153"/>
      <c r="L58" s="204"/>
      <c r="N58" s="25"/>
      <c r="P58" s="204"/>
      <c r="Q58" s="30"/>
    </row>
    <row r="59" spans="1:17" s="22" customFormat="1" ht="15" customHeight="1" thickBot="1" x14ac:dyDescent="0.3">
      <c r="A59" s="30"/>
      <c r="B59" s="249" t="str">
        <f>IF($O$42="1/8",INPUT!$A56,"")</f>
        <v/>
      </c>
      <c r="C59" s="26" t="str">
        <f>IF($O$42="1/8",(CONCATENATE(VLOOKUP(B59,QualResult!$H$4:$M$278,2,FALSE)," ",VLOOKUP(B59,QualResult!$H$4:$M$278,3,FALSE)," ",VLOOKUP(B59,QualResult!$H$4:$M$278,4,FALSE))),"")</f>
        <v/>
      </c>
      <c r="D59" s="214"/>
      <c r="E59" s="31"/>
      <c r="F59" s="25"/>
      <c r="H59" s="204"/>
      <c r="J59" s="25"/>
      <c r="K59" s="153"/>
      <c r="L59" s="204"/>
      <c r="N59" s="205" t="s">
        <v>2</v>
      </c>
      <c r="O59" s="44">
        <f>IF(K44&gt;0,O54+INPUT!$B$8,IF(INPUT!A14="Yes",O44,""))</f>
        <v>0.54652777777777761</v>
      </c>
      <c r="Q59" s="30"/>
    </row>
    <row r="60" spans="1:17" s="22" customFormat="1" ht="15" customHeight="1" thickBot="1" x14ac:dyDescent="0.3">
      <c r="A60" s="30"/>
      <c r="B60" s="25"/>
      <c r="C60" s="28"/>
      <c r="D60" s="204"/>
      <c r="F60" s="25"/>
      <c r="G60" s="28"/>
      <c r="H60" s="204"/>
      <c r="J60" s="25"/>
      <c r="K60" s="153"/>
      <c r="L60" s="204"/>
      <c r="N60" s="249" t="str">
        <f>IF($O$42="Final",INPUT!D57,"")</f>
        <v/>
      </c>
      <c r="O60" s="26" t="str">
        <f>IF($O$42="Final",(CONCATENATE(VLOOKUP(N60,QualResult!$H$4:$M$278,2,FALSE)," ",VLOOKUP(N60,QualResult!$H$4:$M$278,3,FALSE)," ",VLOOKUP(N60,QualResult!$H$4:$M$278,4,FALSE))),_xlfn.XLOOKUP(1,L52:L53,K52:K53," ",0))</f>
        <v xml:space="preserve"> </v>
      </c>
      <c r="P60" s="214"/>
      <c r="Q60" s="30"/>
    </row>
    <row r="61" spans="1:17" s="22" customFormat="1" ht="15" customHeight="1" thickBot="1" x14ac:dyDescent="0.3">
      <c r="A61" s="30"/>
      <c r="B61" s="205" t="s">
        <v>60</v>
      </c>
      <c r="C61" s="44" t="str">
        <f>IF($O$42="1/8",C57+INPUT!$B$8,"")</f>
        <v/>
      </c>
      <c r="F61" s="25"/>
      <c r="H61" s="204"/>
      <c r="J61" s="25"/>
      <c r="K61" s="153"/>
      <c r="L61" s="204"/>
      <c r="N61" s="249" t="str">
        <f>IF($O$42="Final",INPUT!D58,"")</f>
        <v/>
      </c>
      <c r="O61" s="26" t="str">
        <f>IF($O$42="Final",(CONCATENATE(VLOOKUP(N61,QualResult!$H$4:$M$278,2,FALSE)," ",VLOOKUP(N61,QualResult!$H$4:$M$278,3,FALSE)," ",VLOOKUP(N61,QualResult!$H$4:$M$278,4,FALSE))),_xlfn.XLOOKUP(1,L68:L69,K68:K69," ",0))</f>
        <v xml:space="preserve"> </v>
      </c>
      <c r="P61" s="214"/>
      <c r="Q61" s="30"/>
    </row>
    <row r="62" spans="1:17" s="22" customFormat="1" ht="15" customHeight="1" thickBot="1" x14ac:dyDescent="0.3">
      <c r="A62" s="30"/>
      <c r="B62" s="249" t="str">
        <f>IF($O$42="1/8",INPUT!$A59,"")</f>
        <v/>
      </c>
      <c r="C62" s="26" t="str">
        <f>IF($O$42="1/8",(CONCATENATE(VLOOKUP(B62,QualResult!$H$4:$M$278,2,FALSE)," ",VLOOKUP(B62,QualResult!$H$4:$M$278,3,FALSE)," ",VLOOKUP(B62,QualResult!$H$4:$M$278,4,FALSE))),"")</f>
        <v/>
      </c>
      <c r="D62" s="213"/>
      <c r="E62" s="27"/>
      <c r="F62" s="25"/>
      <c r="H62" s="204"/>
      <c r="J62" s="25"/>
      <c r="K62" s="153"/>
      <c r="L62" s="204"/>
      <c r="N62" s="25"/>
      <c r="Q62" s="30"/>
    </row>
    <row r="63" spans="1:17" s="22" customFormat="1" ht="15" customHeight="1" thickBot="1" x14ac:dyDescent="0.3">
      <c r="A63" s="30"/>
      <c r="B63" s="249" t="str">
        <f>IF($O$42="1/8",INPUT!$A60,"")</f>
        <v/>
      </c>
      <c r="C63" s="26" t="str">
        <f>IF($O$42="1/8",(CONCATENATE(VLOOKUP(B63,QualResult!$H$4:$M$278,2,FALSE)," ",VLOOKUP(B63,QualResult!$H$4:$M$278,3,FALSE)," ",VLOOKUP(B63,QualResult!$H$4:$M$278,4,FALSE))),"")</f>
        <v/>
      </c>
      <c r="D63" s="213"/>
      <c r="E63" s="20"/>
      <c r="F63" s="205" t="s">
        <v>207</v>
      </c>
      <c r="G63" s="44">
        <f>IF($G$44&gt;0,G55+INPUT!$B$8,"")</f>
        <v>0.50972222222222219</v>
      </c>
      <c r="J63" s="25"/>
      <c r="K63" s="153"/>
      <c r="L63" s="204"/>
      <c r="N63" s="25"/>
      <c r="Q63" s="30"/>
    </row>
    <row r="64" spans="1:17" s="22" customFormat="1" ht="15" customHeight="1" thickBot="1" x14ac:dyDescent="0.3">
      <c r="A64" s="30"/>
      <c r="B64" s="25"/>
      <c r="C64" s="28"/>
      <c r="D64" s="204"/>
      <c r="F64" s="249">
        <f>IF($O$42="1/4",INPUT!B61,"")</f>
        <v>3</v>
      </c>
      <c r="G64" s="26" t="str">
        <f>IF($O$42="1/4",(CONCATENATE(VLOOKUP(F64,QualResult!$H$4:$M$278,2,FALSE)," ",VLOOKUP(F64,QualResult!$H$4:$M$278,3,FALSE)," ",VLOOKUP(F64,QualResult!$H$4:$M$278,4,FALSE))),_xlfn.XLOOKUP(1,D62:D63,C62:C63," ",0))</f>
        <v>23 Grahn Ant.</v>
      </c>
      <c r="H64" s="214"/>
      <c r="I64" s="27"/>
      <c r="J64" s="25"/>
      <c r="K64" s="153"/>
      <c r="L64" s="204"/>
      <c r="N64" s="25"/>
      <c r="Q64" s="30"/>
    </row>
    <row r="65" spans="1:17" s="22" customFormat="1" ht="15" customHeight="1" thickBot="1" x14ac:dyDescent="0.3">
      <c r="A65" s="30"/>
      <c r="B65" s="205" t="s">
        <v>61</v>
      </c>
      <c r="C65" s="44" t="str">
        <f>IF($O$42="1/8",C61+INPUT!$B$8,"")</f>
        <v/>
      </c>
      <c r="F65" s="249">
        <f>IF($O$42="1/4",INPUT!B62,"")</f>
        <v>6</v>
      </c>
      <c r="G65" s="26" t="str">
        <f>IF($O$42="1/4",(CONCATENATE(VLOOKUP(F65,QualResult!$H$4:$M$278,2,FALSE)," ",VLOOKUP(F65,QualResult!$H$4:$M$278,3,FALSE)," ",VLOOKUP(F65,QualResult!$H$4:$M$278,4,FALSE))),_xlfn.XLOOKUP(1,D66:D67,C66:C67," ",0))</f>
        <v>26 Sogn-Larsenn Lau.</v>
      </c>
      <c r="H65" s="214"/>
      <c r="I65" s="27"/>
      <c r="J65" s="25"/>
      <c r="L65" s="204"/>
      <c r="N65" s="25"/>
      <c r="Q65" s="30"/>
    </row>
    <row r="66" spans="1:17" s="22" customFormat="1" ht="15" customHeight="1" thickBot="1" x14ac:dyDescent="0.3">
      <c r="A66" s="30"/>
      <c r="B66" s="249" t="str">
        <f>IF($O$42="1/8",INPUT!$A63,"")</f>
        <v/>
      </c>
      <c r="C66" s="26" t="str">
        <f>IF($O$42="1/8",(CONCATENATE(VLOOKUP(B66,QualResult!$H$4:$M$278,2,FALSE)," ",VLOOKUP(B66,QualResult!$H$4:$M$278,3,FALSE)," ",VLOOKUP(B66,QualResult!$H$4:$M$278,4,FALSE))),"")</f>
        <v/>
      </c>
      <c r="D66" s="214"/>
      <c r="E66" s="27"/>
      <c r="F66" s="25"/>
      <c r="H66" s="204"/>
      <c r="J66" s="25"/>
      <c r="L66" s="204"/>
      <c r="N66" s="25"/>
      <c r="Q66" s="30"/>
    </row>
    <row r="67" spans="1:17" s="22" customFormat="1" ht="15" customHeight="1" thickBot="1" x14ac:dyDescent="0.3">
      <c r="A67" s="30"/>
      <c r="B67" s="249" t="str">
        <f>IF($O$42="1/8",INPUT!$A64,"")</f>
        <v/>
      </c>
      <c r="C67" s="26" t="str">
        <f>IF($O$42="1/8",(CONCATENATE(VLOOKUP(B67,QualResult!$H$4:$M$278,2,FALSE)," ",VLOOKUP(B67,QualResult!$H$4:$M$278,3,FALSE)," ",VLOOKUP(B67,QualResult!$H$4:$M$278,4,FALSE))),"")</f>
        <v/>
      </c>
      <c r="D67" s="214"/>
      <c r="E67" s="20"/>
      <c r="F67" s="25"/>
      <c r="H67" s="204"/>
      <c r="J67" s="205" t="s">
        <v>3</v>
      </c>
      <c r="K67" s="44">
        <f>IF($K$44&gt;0,K51+INPUT!$B$8,"")</f>
        <v>0.52777777777777768</v>
      </c>
      <c r="M67" s="20"/>
      <c r="N67" s="25"/>
      <c r="Q67" s="30"/>
    </row>
    <row r="68" spans="1:17" s="22" customFormat="1" ht="15" customHeight="1" thickBot="1" x14ac:dyDescent="0.3">
      <c r="A68" s="30"/>
      <c r="B68" s="25"/>
      <c r="C68" s="28"/>
      <c r="D68" s="204"/>
      <c r="E68" s="20"/>
      <c r="F68" s="25"/>
      <c r="H68" s="204"/>
      <c r="J68" s="249" t="str">
        <f>IF($O$42="1/2",INPUT!C65,"")</f>
        <v/>
      </c>
      <c r="K68" s="26" t="str">
        <f>IF($O$42="1/2",(CONCATENATE(VLOOKUP(J68,QualResult!$H$4:$M$278,2,FALSE)," ",VLOOKUP(J68,QualResult!$H$4:$M$278,3,FALSE)," ",VLOOKUP(J68,QualResult!$H$4:$M$278,4,FALSE))),_xlfn.XLOOKUP(1,H64:H65,G64:G65," ",0))</f>
        <v xml:space="preserve"> </v>
      </c>
      <c r="L68" s="214"/>
      <c r="M68" s="27"/>
      <c r="N68" s="25"/>
      <c r="Q68" s="30"/>
    </row>
    <row r="69" spans="1:17" s="22" customFormat="1" ht="15" customHeight="1" thickBot="1" x14ac:dyDescent="0.3">
      <c r="A69" s="30"/>
      <c r="B69" s="205" t="s">
        <v>62</v>
      </c>
      <c r="C69" s="44" t="str">
        <f>IF($O$42="1/8",C65+INPUT!$B$8,"")</f>
        <v/>
      </c>
      <c r="F69" s="25"/>
      <c r="H69" s="204"/>
      <c r="J69" s="249" t="str">
        <f>IF($O$42="1/2",INPUT!C66,"")</f>
        <v/>
      </c>
      <c r="K69" s="26" t="str">
        <f>IF($O$42="1/2",(CONCATENATE(VLOOKUP(J69,QualResult!$H$4:$M$278,2,FALSE)," ",VLOOKUP(J69,QualResult!$H$4:$M$278,3,FALSE)," ",VLOOKUP(J69,QualResult!$H$4:$M$278,4,FALSE))),_xlfn.XLOOKUP(1,H72:H73,G72:G73," ",0))</f>
        <v xml:space="preserve"> </v>
      </c>
      <c r="L69" s="214"/>
      <c r="N69" s="25"/>
      <c r="Q69" s="30"/>
    </row>
    <row r="70" spans="1:17" s="22" customFormat="1" ht="15" customHeight="1" thickBot="1" x14ac:dyDescent="0.3">
      <c r="A70" s="30"/>
      <c r="B70" s="249" t="str">
        <f>IF($O$42="1/8",INPUT!$A67,"")</f>
        <v/>
      </c>
      <c r="C70" s="26" t="str">
        <f>IF($O$42="1/8",(CONCATENATE(VLOOKUP(B70,QualResult!$H$4:$M$278,2,FALSE)," ",VLOOKUP(B70,QualResult!$H$4:$M$278,3,FALSE)," ",VLOOKUP(B70,QualResult!$H$4:$M$278,4,FALSE))),"")</f>
        <v/>
      </c>
      <c r="D70" s="214"/>
      <c r="E70" s="27"/>
      <c r="F70" s="25"/>
      <c r="H70" s="204"/>
      <c r="J70" s="25"/>
      <c r="N70" s="25"/>
      <c r="Q70" s="30"/>
    </row>
    <row r="71" spans="1:17" s="22" customFormat="1" ht="15" customHeight="1" thickBot="1" x14ac:dyDescent="0.3">
      <c r="A71" s="30"/>
      <c r="B71" s="249" t="str">
        <f>IF($O$42="1/8",INPUT!$A68,"")</f>
        <v/>
      </c>
      <c r="C71" s="26" t="str">
        <f>IF($O$42="1/8",(CONCATENATE(VLOOKUP(B71,QualResult!$H$4:$M$278,2,FALSE)," ",VLOOKUP(B71,QualResult!$H$4:$M$278,3,FALSE)," ",VLOOKUP(B71,QualResult!$H$4:$M$278,4,FALSE))),"")</f>
        <v/>
      </c>
      <c r="D71" s="214"/>
      <c r="E71" s="27"/>
      <c r="F71" s="205" t="s">
        <v>208</v>
      </c>
      <c r="G71" s="44">
        <f>IF($G$44&gt;0,G63+INPUT!$B$8,"")</f>
        <v>0.51111111111111107</v>
      </c>
      <c r="J71" s="25"/>
      <c r="N71" s="25"/>
      <c r="Q71" s="30"/>
    </row>
    <row r="72" spans="1:17" s="22" customFormat="1" ht="15" customHeight="1" thickBot="1" x14ac:dyDescent="0.3">
      <c r="A72" s="30"/>
      <c r="B72" s="25"/>
      <c r="C72" s="28"/>
      <c r="D72" s="204"/>
      <c r="F72" s="249">
        <f>IF($O$42="1/4",INPUT!B69,"")</f>
        <v>2</v>
      </c>
      <c r="G72" s="26" t="str">
        <f>IF($O$42="1/4",(CONCATENATE(VLOOKUP(F72,QualResult!$H$4:$M$278,2,FALSE)," ",VLOOKUP(F72,QualResult!$H$4:$M$278,3,FALSE)," ",VLOOKUP(F72,QualResult!$H$4:$M$278,4,FALSE))),_xlfn.XLOOKUP(1,D70:D71,C70:C71," ",0))</f>
        <v>22 Kaparkalejs Lau.</v>
      </c>
      <c r="H72" s="214"/>
      <c r="I72" s="27"/>
      <c r="J72" s="25"/>
      <c r="N72" s="25"/>
      <c r="Q72" s="30"/>
    </row>
    <row r="73" spans="1:17" s="22" customFormat="1" ht="15" customHeight="1" thickBot="1" x14ac:dyDescent="0.3">
      <c r="A73" s="30"/>
      <c r="B73" s="205" t="s">
        <v>63</v>
      </c>
      <c r="C73" s="44" t="str">
        <f>IF($O$42="1/8",C69+INPUT!$B$8,"")</f>
        <v/>
      </c>
      <c r="F73" s="249">
        <f>IF($O$42="1/4",INPUT!B70,"")</f>
        <v>7</v>
      </c>
      <c r="G73" s="26" t="str">
        <f>IF($O$42="1/4",(CONCATENATE(VLOOKUP(F73,QualResult!$H$4:$M$278,2,FALSE)," ",VLOOKUP(F73,QualResult!$H$4:$M$278,3,FALSE)," ",VLOOKUP(F73,QualResult!$H$4:$M$278,4,FALSE))),_xlfn.XLOOKUP(1,D74:D75,C74:C75," ",0))</f>
        <v>27 Paeglis Rai.</v>
      </c>
      <c r="H73" s="214"/>
      <c r="I73" s="31"/>
      <c r="J73" s="25"/>
      <c r="N73" s="25"/>
      <c r="Q73" s="30"/>
    </row>
    <row r="74" spans="1:17" s="22" customFormat="1" ht="15" customHeight="1" thickBot="1" x14ac:dyDescent="0.3">
      <c r="A74" s="30"/>
      <c r="B74" s="249" t="str">
        <f>IF($O$42="1/8",INPUT!$A71,"")</f>
        <v/>
      </c>
      <c r="C74" s="26" t="str">
        <f>IF($O$42="1/8",(CONCATENATE(VLOOKUP(B74,QualResult!$H$4:$M$278,2,FALSE)," ",VLOOKUP(B74,QualResult!$H$4:$M$278,3,FALSE)," ",VLOOKUP(B74,QualResult!$H$4:$M$278,4,FALSE))),"")</f>
        <v/>
      </c>
      <c r="D74" s="214"/>
      <c r="E74" s="27"/>
      <c r="F74" s="25"/>
      <c r="J74" s="25"/>
      <c r="N74" s="25"/>
      <c r="Q74" s="30"/>
    </row>
    <row r="75" spans="1:17" s="22" customFormat="1" ht="15" customHeight="1" thickBot="1" x14ac:dyDescent="0.3">
      <c r="A75" s="30"/>
      <c r="B75" s="249" t="str">
        <f>IF($O$42="1/8",INPUT!$A72,"")</f>
        <v/>
      </c>
      <c r="C75" s="26" t="str">
        <f>IF($O$42="1/8",(CONCATENATE(VLOOKUP(B75,QualResult!$H$4:$M$278,2,FALSE)," ",VLOOKUP(B75,QualResult!$H$4:$M$278,3,FALSE)," ",VLOOKUP(B75,QualResult!$H$4:$M$278,4,FALSE))),"")</f>
        <v/>
      </c>
      <c r="D75" s="214"/>
      <c r="E75" s="31"/>
      <c r="F75" s="25"/>
      <c r="J75" s="25"/>
      <c r="N75" s="25"/>
      <c r="Q75" s="30"/>
    </row>
    <row r="76" spans="1:17" s="22" customFormat="1" ht="6" customHeight="1" x14ac:dyDescent="0.25">
      <c r="A76" s="30"/>
      <c r="B76" s="30"/>
      <c r="C76" s="30"/>
      <c r="D76" s="30"/>
      <c r="E76" s="30"/>
      <c r="F76" s="30"/>
      <c r="G76" s="30"/>
      <c r="H76" s="30"/>
      <c r="I76" s="30"/>
      <c r="J76" s="30"/>
      <c r="K76" s="30"/>
      <c r="L76" s="30"/>
      <c r="M76" s="30"/>
      <c r="N76" s="30"/>
      <c r="O76" s="30"/>
      <c r="P76" s="30"/>
      <c r="Q76" s="30"/>
    </row>
    <row r="77" spans="1:17" s="22" customFormat="1" ht="6" customHeight="1" x14ac:dyDescent="0.25">
      <c r="A77" s="30"/>
      <c r="B77" s="30"/>
      <c r="C77" s="30"/>
      <c r="D77" s="30"/>
      <c r="E77" s="30"/>
      <c r="F77" s="30"/>
      <c r="G77" s="30"/>
      <c r="H77" s="30"/>
      <c r="I77" s="30"/>
      <c r="J77" s="30"/>
      <c r="K77" s="30"/>
      <c r="L77" s="30"/>
      <c r="M77" s="30"/>
      <c r="N77" s="30"/>
      <c r="O77" s="30"/>
      <c r="P77" s="30"/>
      <c r="Q77" s="30"/>
    </row>
    <row r="78" spans="1:17" ht="19.5" customHeight="1" x14ac:dyDescent="0.25">
      <c r="A78" s="30"/>
      <c r="B78" s="162" t="str">
        <f>INPUT!$B$4&amp;" - "&amp;INPUT!$B$5</f>
        <v>RolSki World Cup - Rieti, ITA</v>
      </c>
      <c r="C78" s="162"/>
      <c r="D78" s="162"/>
      <c r="E78" s="162"/>
      <c r="F78" s="162"/>
      <c r="G78" s="162"/>
      <c r="H78" s="162"/>
      <c r="I78" s="162"/>
      <c r="J78" s="162"/>
      <c r="K78" s="162"/>
      <c r="L78" s="162"/>
      <c r="M78" s="162"/>
      <c r="N78" s="162"/>
      <c r="O78" s="162"/>
      <c r="P78" s="162"/>
      <c r="Q78" s="30"/>
    </row>
    <row r="79" spans="1:17" ht="19.5" customHeight="1" x14ac:dyDescent="0.25">
      <c r="A79" s="30"/>
      <c r="B79" s="164">
        <f>INPUT!$B$6</f>
        <v>44815</v>
      </c>
      <c r="C79" s="164"/>
      <c r="D79" s="164"/>
      <c r="E79" s="164"/>
      <c r="F79" s="164"/>
      <c r="G79" s="164"/>
      <c r="H79" s="164"/>
      <c r="I79" s="164"/>
      <c r="J79" s="164"/>
      <c r="K79" s="164"/>
      <c r="L79" s="164"/>
      <c r="M79" s="164"/>
      <c r="N79" s="164"/>
      <c r="O79" s="164"/>
      <c r="P79" s="164"/>
      <c r="Q79" s="30"/>
    </row>
    <row r="80" spans="1:17" ht="19.5" customHeight="1" thickBot="1" x14ac:dyDescent="0.3">
      <c r="A80" s="30"/>
      <c r="B80" s="73"/>
      <c r="C80" s="72" t="s">
        <v>24</v>
      </c>
      <c r="D80" s="116">
        <v>3</v>
      </c>
      <c r="E80" s="156" t="str">
        <f>IF(INPUT!A15="Yes",INPUT!B15,"")</f>
        <v>SW</v>
      </c>
      <c r="F80" s="156"/>
      <c r="G80" s="156"/>
      <c r="H80" s="156"/>
      <c r="I80" s="166"/>
      <c r="J80" s="166"/>
      <c r="K80" s="158" t="s">
        <v>25</v>
      </c>
      <c r="L80" s="158"/>
      <c r="M80" s="158"/>
      <c r="N80" s="158"/>
      <c r="O80" s="36" t="str">
        <f>IF(INPUT!A15="Yes",VLOOKUP(E80,INPUT!$B$13:$C$16,2,FALSE),"")</f>
        <v>1/4</v>
      </c>
      <c r="P80" s="48"/>
      <c r="Q80" s="30"/>
    </row>
    <row r="81" spans="1:17" s="259" customFormat="1" ht="15" customHeight="1" thickBot="1" x14ac:dyDescent="0.3">
      <c r="A81" s="260"/>
      <c r="B81" s="253"/>
      <c r="C81" s="254" t="s">
        <v>7</v>
      </c>
      <c r="D81" s="255"/>
      <c r="E81" s="256"/>
      <c r="F81" s="253"/>
      <c r="G81" s="254" t="s">
        <v>5</v>
      </c>
      <c r="H81" s="255"/>
      <c r="I81" s="256"/>
      <c r="J81" s="257"/>
      <c r="K81" s="254" t="s">
        <v>6</v>
      </c>
      <c r="L81" s="255"/>
      <c r="M81" s="258"/>
      <c r="N81" s="253"/>
      <c r="O81" s="254" t="s">
        <v>4</v>
      </c>
      <c r="P81" s="255"/>
      <c r="Q81" s="260"/>
    </row>
    <row r="82" spans="1:17" s="8" customFormat="1" ht="15" customHeight="1" thickBot="1" x14ac:dyDescent="0.3">
      <c r="A82" s="81"/>
      <c r="B82" s="16"/>
      <c r="C82" s="79">
        <f>IF(O80="1/8",IF(C44=0,IF(C6=0,INPUT!$B$7,C35+INPUT!$B$8),C73+INPUT!$B$8),0)</f>
        <v>0</v>
      </c>
      <c r="D82" s="80"/>
      <c r="E82" s="80"/>
      <c r="F82" s="16"/>
      <c r="G82" s="79">
        <f>IF(OR(O80="1/8",O80="1/4"),IF(G44&gt;0,G71+INPUT!B8,IF(G6&gt;0,G33+INPUT!B8,IF(C120&gt;0,C149+INPUT!B8,IF(C82&gt;0,C111+INPUT!B8,IF(C44&gt;0,C73+INPUT!B8,IF(C6&gt;0,C35+INPUT!B8,INPUT!B7)))))),0)</f>
        <v>0.51249999999999996</v>
      </c>
      <c r="H82" s="80"/>
      <c r="I82" s="80"/>
      <c r="J82" s="16"/>
      <c r="K82" s="79">
        <f>IF(OR(O80="1/8",O80="1/4",O80="1/2"),IF(K44&gt;0,K67+INPUT!B8,IF(K6&gt;0,K29+INPUT!B8,IF(G120&gt;0,G147+INPUT!B8,IF(G82&gt;0,G109+INPUT!B8,IF(G44&gt;0,G71+INPUT!B8,IF(G6&gt;0,G33+INPUT!B8,IF(C120&gt;0,C149+INPUT!B8,IF(C82&gt;0,C111+INPUT!B8,IF(C44&gt;0,C73+INPUT!B8,IF(C6&gt;0,C35+INPUT!B8,INPUT!B7)))))))))),0)</f>
        <v>0.52916666666666656</v>
      </c>
      <c r="L82" s="80"/>
      <c r="M82" s="80"/>
      <c r="N82" s="13"/>
      <c r="O82" s="79">
        <f>IF(OR(O80="1/8",O80="1/4",O80="1/2",O80="Final"),IF(AND(O44+O6=0,K82+K120&gt;0),INPUT!$B$9,0)+IF(O44&gt;0,O59+INPUT!B8+INPUT!B10,IF(O6&gt;0,O21+INPUT!B8+INPUT!B10,IF(K120&gt;0,K143+INPUT!B8,IF(K82&gt;0,K105+INPUT!B8,IF(K44&gt;0,K67+INPUT!B8,IF(K6&gt;0,K29+INPUT!B8,IF(G120&gt;0,G147+INPUT!B8,IF(G82&gt;0,G109+INPUT!B8,IF(G44&gt;0,G71+INPUT!B8,IF(G6&gt;0,G33+INPUT!B8,IF(C120&gt;0,C149+INPUT!B8,IF(C82&gt;0,C111+INPUT!B8,IF(C44&gt;0,C73+INPUT!B8,IF(C6&gt;0,C35+INPUT!B8,INPUT!B7)))))))))))))),0)</f>
        <v>0.54999999999999982</v>
      </c>
      <c r="P82" s="13"/>
      <c r="Q82" s="81"/>
    </row>
    <row r="83" spans="1:17" ht="15" customHeight="1" thickBot="1" x14ac:dyDescent="0.3">
      <c r="A83" s="30"/>
      <c r="B83" s="206" t="s">
        <v>56</v>
      </c>
      <c r="C83" s="41" t="str">
        <f>IF($O$80="1/8",C82,"")</f>
        <v/>
      </c>
      <c r="E83" s="22"/>
      <c r="F83" s="25"/>
      <c r="G83" s="22"/>
      <c r="H83" s="22"/>
      <c r="I83" s="22"/>
      <c r="J83" s="25"/>
      <c r="K83" s="22"/>
      <c r="L83" s="22"/>
      <c r="M83" s="22"/>
      <c r="N83" s="25"/>
      <c r="O83" s="22"/>
      <c r="P83" s="22"/>
      <c r="Q83" s="30"/>
    </row>
    <row r="84" spans="1:17" ht="15" customHeight="1" thickBot="1" x14ac:dyDescent="0.3">
      <c r="A84" s="30"/>
      <c r="B84" s="247" t="str">
        <f>IF($O$80="1/8",INPUT!$A43,"")</f>
        <v/>
      </c>
      <c r="C84" s="26" t="str">
        <f>IF($O$80="1/8",(CONCATENATE(VLOOKUP(B84,QualResult!$O$4:$T$278,2,FALSE)," ",VLOOKUP(B84,QualResult!$O$4:$T$278,3,FALSE)," ",VLOOKUP(B84,QualResult!$O$4:$T$278,4,FALSE))),"")</f>
        <v/>
      </c>
      <c r="D84" s="213"/>
      <c r="E84" s="27"/>
      <c r="F84" s="25"/>
      <c r="G84" s="22"/>
      <c r="H84" s="22"/>
      <c r="I84" s="22"/>
      <c r="J84" s="25"/>
      <c r="K84" s="22"/>
      <c r="L84" s="22"/>
      <c r="M84" s="22"/>
      <c r="N84" s="25"/>
      <c r="O84" s="22"/>
      <c r="P84" s="22"/>
      <c r="Q84" s="30"/>
    </row>
    <row r="85" spans="1:17" ht="15" customHeight="1" thickBot="1" x14ac:dyDescent="0.3">
      <c r="A85" s="30"/>
      <c r="B85" s="247" t="str">
        <f>IF($O$80="1/8",INPUT!$A44,"")</f>
        <v/>
      </c>
      <c r="C85" s="26" t="str">
        <f>IF($O$80="1/8",(CONCATENATE(VLOOKUP(B85,QualResult!$O$4:$T$278,2,FALSE)," ",VLOOKUP(B85,QualResult!$O$4:$T$278,3,FALSE)," ",VLOOKUP(B85,QualResult!$O$4:$T$278,4,FALSE))),"")</f>
        <v/>
      </c>
      <c r="D85" s="213"/>
      <c r="E85" s="20"/>
      <c r="F85" s="206" t="s">
        <v>205</v>
      </c>
      <c r="G85" s="41">
        <f>IF($G$82&gt;0,G82,"")</f>
        <v>0.51249999999999996</v>
      </c>
      <c r="I85" s="22"/>
      <c r="J85" s="25"/>
      <c r="K85" s="22"/>
      <c r="L85" s="22"/>
      <c r="M85" s="22"/>
      <c r="N85" s="23"/>
      <c r="O85" s="22"/>
      <c r="P85" s="22"/>
      <c r="Q85" s="30"/>
    </row>
    <row r="86" spans="1:17" ht="15" customHeight="1" thickBot="1" x14ac:dyDescent="0.3">
      <c r="A86" s="30"/>
      <c r="B86" s="25"/>
      <c r="C86" s="28"/>
      <c r="D86" s="204"/>
      <c r="E86" s="22"/>
      <c r="F86" s="247">
        <f>IF($O$80="1/4",INPUT!B45,"")</f>
        <v>1</v>
      </c>
      <c r="G86" s="26" t="str">
        <f>IF($O$80="1/4",(CONCATENATE(VLOOKUP(F86,QualResult!$O$4:$T$278,2,FALSE)," ",VLOOKUP(F86,QualResult!$O$4:$T$278,3,FALSE)," ",VLOOKUP(F86,QualResult!$O$4:$T$278,4,FALSE))),_xlfn.XLOOKUP(1,D84:D85,C84:C85," ",0))</f>
        <v>33 Arnesen Jul.</v>
      </c>
      <c r="H86" s="213"/>
      <c r="I86" s="27"/>
      <c r="J86" s="25"/>
      <c r="K86" s="22"/>
      <c r="L86" s="22"/>
      <c r="M86" s="22"/>
      <c r="N86" s="23"/>
      <c r="O86" s="20"/>
      <c r="P86" s="20"/>
      <c r="Q86" s="30"/>
    </row>
    <row r="87" spans="1:17" ht="15" customHeight="1" thickBot="1" x14ac:dyDescent="0.3">
      <c r="A87" s="30"/>
      <c r="B87" s="206" t="s">
        <v>57</v>
      </c>
      <c r="C87" s="41" t="str">
        <f>IF($O$80="1/8",C83+INPUT!$B$8,"")</f>
        <v/>
      </c>
      <c r="E87" s="22"/>
      <c r="F87" s="247">
        <f>IF($O$80="1/4",INPUT!B46,"")</f>
        <v>8</v>
      </c>
      <c r="G87" s="26" t="str">
        <f>IF($O$80="1/4",(CONCATENATE(VLOOKUP(F87,QualResult!$O$4:$T$278,2,FALSE)," ",VLOOKUP(F87,QualResult!$O$4:$T$278,3,FALSE)," ",VLOOKUP(F87,QualResult!$O$4:$T$278,4,FALSE))),_xlfn.XLOOKUP(1,D88:D89,C88:C89," ",0))</f>
        <v>40 Garberg Ann.</v>
      </c>
      <c r="H87" s="213"/>
      <c r="I87" s="20"/>
      <c r="J87" s="25"/>
      <c r="K87" s="22"/>
      <c r="L87" s="22"/>
      <c r="M87" s="22"/>
      <c r="N87" s="25"/>
      <c r="O87" s="22"/>
      <c r="P87" s="22"/>
      <c r="Q87" s="30"/>
    </row>
    <row r="88" spans="1:17" ht="15" customHeight="1" thickBot="1" x14ac:dyDescent="0.3">
      <c r="A88" s="30"/>
      <c r="B88" s="247" t="str">
        <f>IF($O$80="1/8",INPUT!$A47,"")</f>
        <v/>
      </c>
      <c r="C88" s="26" t="str">
        <f>IF($O$80="1/8",(CONCATENATE(VLOOKUP(B88,QualResult!$O$4:$T$278,2,FALSE)," ",VLOOKUP(B88,QualResult!$O$4:$T$278,3,FALSE)," ",VLOOKUP(B88,QualResult!$O$4:$T$278,4,FALSE))),"")</f>
        <v/>
      </c>
      <c r="D88" s="214"/>
      <c r="E88" s="27"/>
      <c r="F88" s="25"/>
      <c r="G88" s="22"/>
      <c r="H88" s="204"/>
      <c r="I88" s="22"/>
      <c r="J88" s="22"/>
      <c r="K88" s="22"/>
      <c r="L88" s="22"/>
      <c r="M88" s="20"/>
      <c r="N88" s="25"/>
      <c r="O88" s="22"/>
      <c r="P88" s="22"/>
      <c r="Q88" s="30"/>
    </row>
    <row r="89" spans="1:17" ht="15" customHeight="1" thickBot="1" x14ac:dyDescent="0.3">
      <c r="A89" s="30"/>
      <c r="B89" s="247" t="str">
        <f>IF($O$80="1/8",INPUT!$A48,"")</f>
        <v/>
      </c>
      <c r="C89" s="26" t="str">
        <f>IF($O$80="1/8",(CONCATENATE(VLOOKUP(B89,QualResult!$O$4:$T$278,2,FALSE)," ",VLOOKUP(B89,QualResult!$O$4:$T$278,3,FALSE)," ",VLOOKUP(B89,QualResult!$O$4:$T$278,4,FALSE))),"")</f>
        <v/>
      </c>
      <c r="D89" s="214"/>
      <c r="E89" s="20"/>
      <c r="F89" s="25"/>
      <c r="G89" s="22"/>
      <c r="H89" s="204"/>
      <c r="I89" s="22"/>
      <c r="J89" s="206" t="s">
        <v>0</v>
      </c>
      <c r="K89" s="41">
        <f>IF($K$82&gt;0,K82,"")</f>
        <v>0.52916666666666656</v>
      </c>
      <c r="M89" s="27"/>
      <c r="N89" s="25"/>
      <c r="O89" s="22"/>
      <c r="P89" s="22"/>
      <c r="Q89" s="30"/>
    </row>
    <row r="90" spans="1:17" ht="15" customHeight="1" thickBot="1" x14ac:dyDescent="0.3">
      <c r="A90" s="30"/>
      <c r="B90" s="25"/>
      <c r="C90" s="28"/>
      <c r="D90" s="204"/>
      <c r="E90" s="20"/>
      <c r="F90" s="25"/>
      <c r="G90" s="28"/>
      <c r="H90" s="204"/>
      <c r="I90" s="20"/>
      <c r="J90" s="247" t="str">
        <f>IF($O$80="1/2",INPUT!C49,"")</f>
        <v/>
      </c>
      <c r="K90" s="26" t="str">
        <f>IF($O$80="1/2",(CONCATENATE(VLOOKUP(J90,QualResult!$O$4:$T$278,2,FALSE)," ",VLOOKUP(J90,QualResult!$O$4:$T$278,3,FALSE)," ",VLOOKUP(J90,QualResult!$O$4:$T$278,4,FALSE))),_xlfn.XLOOKUP(1,H86:H87,G86:G87," ",0))</f>
        <v xml:space="preserve"> </v>
      </c>
      <c r="L90" s="214"/>
      <c r="M90" s="22"/>
      <c r="N90" s="23"/>
      <c r="O90" s="24"/>
      <c r="P90" s="29"/>
      <c r="Q90" s="30"/>
    </row>
    <row r="91" spans="1:17" ht="15" customHeight="1" thickBot="1" x14ac:dyDescent="0.3">
      <c r="A91" s="30"/>
      <c r="B91" s="206" t="s">
        <v>58</v>
      </c>
      <c r="C91" s="41" t="str">
        <f>IF($O$80="1/8",C87+INPUT!$B$8,"")</f>
        <v/>
      </c>
      <c r="E91" s="22"/>
      <c r="F91" s="25"/>
      <c r="G91" s="22"/>
      <c r="H91" s="204"/>
      <c r="I91" s="22"/>
      <c r="J91" s="247" t="str">
        <f>IF($O$80="1/2",INPUT!C50,"")</f>
        <v/>
      </c>
      <c r="K91" s="26" t="str">
        <f>IF($O$80="1/2",(CONCATENATE(VLOOKUP(J91,QualResult!$O$4:$T$278,2,FALSE)," ",VLOOKUP(J91,QualResult!$O$4:$T$278,3,FALSE)," ",VLOOKUP(J91,QualResult!$O$4:$T$278,4,FALSE))),_xlfn.XLOOKUP(1,H94:H95,G94:G95," ",0))</f>
        <v xml:space="preserve"> </v>
      </c>
      <c r="L91" s="214"/>
      <c r="M91" s="22"/>
      <c r="N91" s="25"/>
      <c r="O91" s="22"/>
      <c r="P91" s="22"/>
      <c r="Q91" s="30"/>
    </row>
    <row r="92" spans="1:17" ht="15" customHeight="1" thickBot="1" x14ac:dyDescent="0.3">
      <c r="A92" s="30"/>
      <c r="B92" s="247" t="str">
        <f>IF($O$80="1/8",INPUT!$A51,"")</f>
        <v/>
      </c>
      <c r="C92" s="26" t="str">
        <f>IF($O$80="1/8",(CONCATENATE(VLOOKUP(B92,QualResult!$O$4:$T$278,2,FALSE)," ",VLOOKUP(B92,QualResult!$O$4:$T$278,3,FALSE)," ",VLOOKUP(B92,QualResult!$O$4:$T$278,4,FALSE))),"")</f>
        <v/>
      </c>
      <c r="D92" s="214"/>
      <c r="E92" s="27"/>
      <c r="F92" s="25"/>
      <c r="G92" s="22"/>
      <c r="H92" s="204"/>
      <c r="I92" s="22"/>
      <c r="J92" s="25"/>
      <c r="K92" s="22"/>
      <c r="L92" s="204"/>
      <c r="M92" s="22"/>
      <c r="N92" s="206" t="s">
        <v>8</v>
      </c>
      <c r="O92" s="41">
        <f>IF(K82&gt;0,O82,"")</f>
        <v>0.54999999999999982</v>
      </c>
      <c r="Q92" s="30"/>
    </row>
    <row r="93" spans="1:17" ht="15" customHeight="1" thickBot="1" x14ac:dyDescent="0.3">
      <c r="A93" s="30"/>
      <c r="B93" s="247" t="str">
        <f>IF($O$80="1/8",INPUT!$A52,"")</f>
        <v/>
      </c>
      <c r="C93" s="26" t="str">
        <f>IF($O$80="1/8",(CONCATENATE(VLOOKUP(B93,QualResult!$O$4:$T$278,2,FALSE)," ",VLOOKUP(B93,QualResult!$O$4:$T$278,3,FALSE)," ",VLOOKUP(B93,QualResult!$O$4:$T$278,4,FALSE))),"")</f>
        <v/>
      </c>
      <c r="D93" s="214"/>
      <c r="E93" s="27"/>
      <c r="F93" s="206" t="s">
        <v>206</v>
      </c>
      <c r="G93" s="41">
        <f>IF($G$82&gt;0,G85+INPUT!$B$8,"")</f>
        <v>0.51388888888888884</v>
      </c>
      <c r="I93" s="22"/>
      <c r="J93" s="25"/>
      <c r="K93" s="153" t="str">
        <f>E80</f>
        <v>SW</v>
      </c>
      <c r="L93" s="204"/>
      <c r="M93" s="22"/>
      <c r="N93" s="248" t="s">
        <v>1</v>
      </c>
      <c r="O93" s="74" t="str">
        <f>_xlfn.XLOOKUP(2,L90:L91,K90:K91," ",0)</f>
        <v xml:space="preserve"> </v>
      </c>
      <c r="P93" s="214"/>
      <c r="Q93" s="30"/>
    </row>
    <row r="94" spans="1:17" ht="15" customHeight="1" thickBot="1" x14ac:dyDescent="0.3">
      <c r="A94" s="30"/>
      <c r="B94" s="25"/>
      <c r="C94" s="28"/>
      <c r="D94" s="204"/>
      <c r="E94" s="22"/>
      <c r="F94" s="247">
        <f>IF($O$80="1/4",INPUT!B53,"")</f>
        <v>4</v>
      </c>
      <c r="G94" s="26" t="str">
        <f>IF($O$80="1/4",(CONCATENATE(VLOOKUP(F94,QualResult!$O$4:$T$278,2,FALSE)," ",VLOOKUP(F94,QualResult!$O$4:$T$278,3,FALSE)," ",VLOOKUP(F94,QualResult!$O$4:$T$278,4,FALSE))),_xlfn.XLOOKUP(1,D92:D93,C92:C93," ",0))</f>
        <v>36 Lockner Jac.</v>
      </c>
      <c r="H94" s="214"/>
      <c r="I94" s="27"/>
      <c r="J94" s="25"/>
      <c r="K94" s="153"/>
      <c r="L94" s="204"/>
      <c r="M94" s="20"/>
      <c r="N94" s="248" t="s">
        <v>1</v>
      </c>
      <c r="O94" s="74" t="str">
        <f>_xlfn.XLOOKUP(2,L106:L107,K106:K107," ",0)</f>
        <v xml:space="preserve"> </v>
      </c>
      <c r="P94" s="214"/>
      <c r="Q94" s="30"/>
    </row>
    <row r="95" spans="1:17" ht="15" customHeight="1" thickBot="1" x14ac:dyDescent="0.3">
      <c r="A95" s="30"/>
      <c r="B95" s="206" t="s">
        <v>59</v>
      </c>
      <c r="C95" s="41" t="str">
        <f>IF($O$80="1/8",C91+INPUT!$B$8,"")</f>
        <v/>
      </c>
      <c r="E95" s="22"/>
      <c r="F95" s="247">
        <f>IF($O$80="1/4",INPUT!B54,"")</f>
        <v>5</v>
      </c>
      <c r="G95" s="26" t="str">
        <f>IF($O$80="1/4",(CONCATENATE(VLOOKUP(F95,QualResult!$O$4:$T$278,2,FALSE)," ",VLOOKUP(F95,QualResult!$O$4:$T$278,3,FALSE)," ",VLOOKUP(F95,QualResult!$O$4:$T$278,4,FALSE))),_xlfn.XLOOKUP(1,D96:D97,C96:C97," ",0))</f>
        <v>37 Auzina Kit.</v>
      </c>
      <c r="H95" s="214"/>
      <c r="I95" s="20"/>
      <c r="J95" s="25"/>
      <c r="K95" s="153"/>
      <c r="L95" s="204"/>
      <c r="M95" s="22"/>
      <c r="N95" s="25"/>
      <c r="O95" s="22"/>
      <c r="P95" s="204"/>
      <c r="Q95" s="30"/>
    </row>
    <row r="96" spans="1:17" ht="15" customHeight="1" thickBot="1" x14ac:dyDescent="0.3">
      <c r="A96" s="30"/>
      <c r="B96" s="247" t="str">
        <f>IF($O$80="1/8",INPUT!$A55,"")</f>
        <v/>
      </c>
      <c r="C96" s="26" t="str">
        <f>IF($O$80="1/8",(CONCATENATE(VLOOKUP(B96,QualResult!$O$4:$T$278,2,FALSE)," ",VLOOKUP(B96,QualResult!$O$4:$T$278,3,FALSE)," ",VLOOKUP(B96,QualResult!$O$4:$T$278,4,FALSE))),"")</f>
        <v/>
      </c>
      <c r="D96" s="214"/>
      <c r="E96" s="27"/>
      <c r="F96" s="25"/>
      <c r="G96" s="22"/>
      <c r="H96" s="204"/>
      <c r="I96" s="22"/>
      <c r="J96" s="25"/>
      <c r="K96" s="153"/>
      <c r="L96" s="204"/>
      <c r="M96" s="22"/>
      <c r="N96" s="25"/>
      <c r="O96" s="22"/>
      <c r="P96" s="204"/>
      <c r="Q96" s="30"/>
    </row>
    <row r="97" spans="1:17" ht="15" customHeight="1" thickBot="1" x14ac:dyDescent="0.3">
      <c r="A97" s="30"/>
      <c r="B97" s="247" t="str">
        <f>IF($O$80="1/8",INPUT!$A56,"")</f>
        <v/>
      </c>
      <c r="C97" s="26" t="str">
        <f>IF($O$80="1/8",(CONCATENATE(VLOOKUP(B97,QualResult!$O$4:$T$278,2,FALSE)," ",VLOOKUP(B97,QualResult!$O$4:$T$278,3,FALSE)," ",VLOOKUP(B97,QualResult!$O$4:$T$278,4,FALSE))),"")</f>
        <v/>
      </c>
      <c r="D97" s="214"/>
      <c r="E97" s="31"/>
      <c r="F97" s="25"/>
      <c r="G97" s="22"/>
      <c r="H97" s="204"/>
      <c r="I97" s="22"/>
      <c r="J97" s="25"/>
      <c r="K97" s="153"/>
      <c r="L97" s="204"/>
      <c r="M97" s="22"/>
      <c r="N97" s="206" t="s">
        <v>2</v>
      </c>
      <c r="O97" s="41">
        <f>IF(K82&gt;0,O92+INPUT!$B$8,IF(INPUT!A15="Yes",O82,""))</f>
        <v>0.55138888888888871</v>
      </c>
      <c r="Q97" s="30"/>
    </row>
    <row r="98" spans="1:17" ht="15" customHeight="1" thickBot="1" x14ac:dyDescent="0.3">
      <c r="A98" s="30"/>
      <c r="B98" s="25"/>
      <c r="C98" s="28"/>
      <c r="D98" s="204"/>
      <c r="E98" s="22"/>
      <c r="F98" s="25"/>
      <c r="G98" s="28"/>
      <c r="H98" s="204"/>
      <c r="I98" s="22"/>
      <c r="J98" s="25"/>
      <c r="K98" s="153"/>
      <c r="L98" s="204"/>
      <c r="M98" s="22"/>
      <c r="N98" s="247" t="str">
        <f>IF($O$80="Final",INPUT!D57,"")</f>
        <v/>
      </c>
      <c r="O98" s="26" t="str">
        <f>IF($O$80="Final",(CONCATENATE(VLOOKUP(N98,QualResult!$O$4:$T$278,2,FALSE)," ",VLOOKUP(N98,QualResult!$O$4:$T$278,3,FALSE)," ",VLOOKUP(N98,QualResult!$O$4:$T$278,4,FALSE))),_xlfn.XLOOKUP(1,L90:L91,K90:K91," ",0))</f>
        <v xml:space="preserve"> </v>
      </c>
      <c r="P98" s="214"/>
      <c r="Q98" s="30"/>
    </row>
    <row r="99" spans="1:17" ht="15" customHeight="1" thickBot="1" x14ac:dyDescent="0.3">
      <c r="A99" s="30"/>
      <c r="B99" s="206" t="s">
        <v>60</v>
      </c>
      <c r="C99" s="41" t="str">
        <f>IF($O$80="1/8",C95+INPUT!$B$8,"")</f>
        <v/>
      </c>
      <c r="E99" s="22"/>
      <c r="F99" s="25"/>
      <c r="G99" s="22"/>
      <c r="H99" s="204"/>
      <c r="I99" s="22"/>
      <c r="J99" s="25"/>
      <c r="K99" s="153"/>
      <c r="L99" s="204"/>
      <c r="M99" s="22"/>
      <c r="N99" s="247" t="str">
        <f>IF($O$80="Final",INPUT!D58,"")</f>
        <v/>
      </c>
      <c r="O99" s="26" t="str">
        <f>IF($O$80="Final",(CONCATENATE(VLOOKUP(N99,QualResult!$O$4:$T$278,2,FALSE)," ",VLOOKUP(N99,QualResult!$O$4:$T$278,3,FALSE)," ",VLOOKUP(N99,QualResult!$O$4:$T$278,4,FALSE))),_xlfn.XLOOKUP(1,L106:L107,K106:K107," ",0))</f>
        <v xml:space="preserve"> </v>
      </c>
      <c r="P99" s="214"/>
      <c r="Q99" s="30"/>
    </row>
    <row r="100" spans="1:17" ht="15" customHeight="1" thickBot="1" x14ac:dyDescent="0.3">
      <c r="A100" s="30"/>
      <c r="B100" s="247" t="str">
        <f>IF($O$80="1/8",INPUT!$A59,"")</f>
        <v/>
      </c>
      <c r="C100" s="26" t="str">
        <f>IF($O$80="1/8",(CONCATENATE(VLOOKUP(B100,QualResult!$O$4:$T$278,2,FALSE)," ",VLOOKUP(B100,QualResult!$O$4:$T$278,3,FALSE)," ",VLOOKUP(B100,QualResult!$O$4:$T$278,4,FALSE))),"")</f>
        <v/>
      </c>
      <c r="D100" s="213"/>
      <c r="E100" s="27"/>
      <c r="F100" s="25"/>
      <c r="G100" s="22"/>
      <c r="H100" s="204"/>
      <c r="I100" s="22"/>
      <c r="J100" s="25"/>
      <c r="K100" s="153"/>
      <c r="L100" s="204"/>
      <c r="M100" s="22"/>
      <c r="N100" s="25"/>
      <c r="O100" s="22"/>
      <c r="P100" s="22"/>
      <c r="Q100" s="30"/>
    </row>
    <row r="101" spans="1:17" ht="15" customHeight="1" thickBot="1" x14ac:dyDescent="0.3">
      <c r="A101" s="30"/>
      <c r="B101" s="247" t="str">
        <f>IF($O$80="1/8",INPUT!$A60,"")</f>
        <v/>
      </c>
      <c r="C101" s="26" t="str">
        <f>IF($O$80="1/8",(CONCATENATE(VLOOKUP(B101,QualResult!$O$4:$T$278,2,FALSE)," ",VLOOKUP(B101,QualResult!$O$4:$T$278,3,FALSE)," ",VLOOKUP(B101,QualResult!$O$4:$T$278,4,FALSE))),"")</f>
        <v/>
      </c>
      <c r="D101" s="213"/>
      <c r="E101" s="20"/>
      <c r="F101" s="206" t="s">
        <v>207</v>
      </c>
      <c r="G101" s="41">
        <f>IF($G$82&gt;0,G93+INPUT!$B$8,"")</f>
        <v>0.51527777777777772</v>
      </c>
      <c r="I101" s="22"/>
      <c r="J101" s="25"/>
      <c r="K101" s="153"/>
      <c r="L101" s="204"/>
      <c r="M101" s="22"/>
      <c r="N101" s="25"/>
      <c r="O101" s="22"/>
      <c r="P101" s="22"/>
      <c r="Q101" s="30"/>
    </row>
    <row r="102" spans="1:17" ht="15" customHeight="1" thickBot="1" x14ac:dyDescent="0.3">
      <c r="A102" s="30"/>
      <c r="B102" s="25"/>
      <c r="C102" s="28"/>
      <c r="D102" s="204"/>
      <c r="E102" s="22"/>
      <c r="F102" s="247">
        <f>IF($O$80="1/4",INPUT!B61,"")</f>
        <v>3</v>
      </c>
      <c r="G102" s="26" t="str">
        <f>IF($O$80="1/4",(CONCATENATE(VLOOKUP(F102,QualResult!$O$4:$T$278,2,FALSE)," ",VLOOKUP(F102,QualResult!$O$4:$T$278,3,FALSE)," ",VLOOKUP(F102,QualResult!$O$4:$T$278,4,FALSE))),_xlfn.XLOOKUP(1,D100:D101,C100:C101," ",0))</f>
        <v>35 Bolzan Lis.</v>
      </c>
      <c r="H102" s="214"/>
      <c r="I102" s="27"/>
      <c r="J102" s="25"/>
      <c r="K102" s="153"/>
      <c r="L102" s="204"/>
      <c r="M102" s="22"/>
      <c r="N102" s="25"/>
      <c r="O102" s="22"/>
      <c r="P102" s="22"/>
      <c r="Q102" s="30"/>
    </row>
    <row r="103" spans="1:17" ht="15" customHeight="1" thickBot="1" x14ac:dyDescent="0.3">
      <c r="A103" s="30"/>
      <c r="B103" s="206" t="s">
        <v>61</v>
      </c>
      <c r="C103" s="41" t="str">
        <f>IF($O$80="1/8",C99+INPUT!$B$8,"")</f>
        <v/>
      </c>
      <c r="E103" s="22"/>
      <c r="F103" s="247">
        <f>IF($O$80="1/4",INPUT!B62,"")</f>
        <v>6</v>
      </c>
      <c r="G103" s="26" t="str">
        <f>IF($O$80="1/4",(CONCATENATE(VLOOKUP(F103,QualResult!$O$4:$T$278,2,FALSE)," ",VLOOKUP(F103,QualResult!$O$4:$T$278,3,FALSE)," ",VLOOKUP(F103,QualResult!$O$4:$T$278,4,FALSE))),_xlfn.XLOOKUP(1,D104:D105,C104:C105," ",0))</f>
        <v>38 Bolzan Ann.</v>
      </c>
      <c r="H103" s="214"/>
      <c r="I103" s="27"/>
      <c r="J103" s="25"/>
      <c r="K103" s="22"/>
      <c r="L103" s="204"/>
      <c r="M103" s="22"/>
      <c r="N103" s="25"/>
      <c r="O103" s="22"/>
      <c r="P103" s="22"/>
      <c r="Q103" s="30"/>
    </row>
    <row r="104" spans="1:17" ht="15" customHeight="1" thickBot="1" x14ac:dyDescent="0.3">
      <c r="A104" s="30"/>
      <c r="B104" s="247" t="str">
        <f>IF($O$80="1/8",INPUT!$A63,"")</f>
        <v/>
      </c>
      <c r="C104" s="26" t="str">
        <f>IF($O$80="1/8",(CONCATENATE(VLOOKUP(B104,QualResult!$O$4:$T$278,2,FALSE)," ",VLOOKUP(B104,QualResult!$O$4:$T$278,3,FALSE)," ",VLOOKUP(B104,QualResult!$O$4:$T$278,4,FALSE))),"")</f>
        <v/>
      </c>
      <c r="D104" s="214"/>
      <c r="E104" s="27"/>
      <c r="F104" s="25"/>
      <c r="G104" s="22"/>
      <c r="H104" s="204"/>
      <c r="I104" s="22"/>
      <c r="J104" s="25"/>
      <c r="K104" s="22"/>
      <c r="L104" s="204"/>
      <c r="M104" s="22"/>
      <c r="N104" s="25"/>
      <c r="O104" s="22"/>
      <c r="P104" s="22"/>
      <c r="Q104" s="30"/>
    </row>
    <row r="105" spans="1:17" ht="15" customHeight="1" thickBot="1" x14ac:dyDescent="0.3">
      <c r="A105" s="30"/>
      <c r="B105" s="247" t="str">
        <f>IF($O$80="1/8",INPUT!$A64,"")</f>
        <v/>
      </c>
      <c r="C105" s="26" t="str">
        <f>IF($O$80="1/8",(CONCATENATE(VLOOKUP(B105,QualResult!$O$4:$T$278,2,FALSE)," ",VLOOKUP(B105,QualResult!$O$4:$T$278,3,FALSE)," ",VLOOKUP(B105,QualResult!$O$4:$T$278,4,FALSE))),"")</f>
        <v/>
      </c>
      <c r="D105" s="214"/>
      <c r="E105" s="20"/>
      <c r="F105" s="25"/>
      <c r="G105" s="22"/>
      <c r="H105" s="204"/>
      <c r="I105" s="22"/>
      <c r="J105" s="206" t="s">
        <v>3</v>
      </c>
      <c r="K105" s="41">
        <f>IF($K$82&gt;0,K89+INPUT!$B$8,"")</f>
        <v>0.53055555555555545</v>
      </c>
      <c r="M105" s="20"/>
      <c r="N105" s="25"/>
      <c r="O105" s="22"/>
      <c r="P105" s="22"/>
      <c r="Q105" s="30"/>
    </row>
    <row r="106" spans="1:17" ht="15" customHeight="1" thickBot="1" x14ac:dyDescent="0.3">
      <c r="A106" s="30"/>
      <c r="B106" s="25"/>
      <c r="C106" s="28"/>
      <c r="D106" s="204"/>
      <c r="E106" s="20"/>
      <c r="F106" s="25"/>
      <c r="G106" s="22"/>
      <c r="H106" s="204"/>
      <c r="I106" s="22"/>
      <c r="J106" s="247" t="str">
        <f>IF($O$80="1/2",INPUT!C65,"")</f>
        <v/>
      </c>
      <c r="K106" s="26" t="str">
        <f>IF($O$80="1/2",(CONCATENATE(VLOOKUP(J106,QualResult!$O$4:$T$278,2,FALSE)," ",VLOOKUP(J106,QualResult!$O$4:$T$278,3,FALSE)," ",VLOOKUP(J106,QualResult!$O$4:$T$278,4,FALSE))),_xlfn.XLOOKUP(1,H102:H103,G102:G103," ",0))</f>
        <v xml:space="preserve"> </v>
      </c>
      <c r="L106" s="214"/>
      <c r="M106" s="27"/>
      <c r="N106" s="25"/>
      <c r="O106" s="22"/>
      <c r="P106" s="22"/>
      <c r="Q106" s="30"/>
    </row>
    <row r="107" spans="1:17" ht="15" customHeight="1" thickBot="1" x14ac:dyDescent="0.3">
      <c r="A107" s="30"/>
      <c r="B107" s="206" t="s">
        <v>62</v>
      </c>
      <c r="C107" s="41" t="str">
        <f>IF($O$80="1/8",C103+INPUT!$B$8,"")</f>
        <v/>
      </c>
      <c r="E107" s="22"/>
      <c r="F107" s="25"/>
      <c r="G107" s="22"/>
      <c r="H107" s="204"/>
      <c r="I107" s="22"/>
      <c r="J107" s="247" t="str">
        <f>IF($O$80="1/2",INPUT!C66,"")</f>
        <v/>
      </c>
      <c r="K107" s="26" t="str">
        <f>IF($O$80="1/2",(CONCATENATE(VLOOKUP(J107,QualResult!$O$4:$T$278,2,FALSE)," ",VLOOKUP(J107,QualResult!$O$4:$T$278,3,FALSE)," ",VLOOKUP(J107,QualResult!$O$4:$T$278,4,FALSE))),_xlfn.XLOOKUP(1,H110:H111,G110:G111," ",0))</f>
        <v xml:space="preserve"> </v>
      </c>
      <c r="L107" s="214"/>
      <c r="M107" s="22"/>
      <c r="N107" s="25"/>
      <c r="O107" s="22"/>
      <c r="P107" s="22"/>
      <c r="Q107" s="30"/>
    </row>
    <row r="108" spans="1:17" ht="15" customHeight="1" thickBot="1" x14ac:dyDescent="0.3">
      <c r="A108" s="30"/>
      <c r="B108" s="247" t="str">
        <f>IF($O$80="1/8",INPUT!$A67,"")</f>
        <v/>
      </c>
      <c r="C108" s="26" t="str">
        <f>IF($O$80="1/8",(CONCATENATE(VLOOKUP(B108,QualResult!$O$4:$T$278,2,FALSE)," ",VLOOKUP(B108,QualResult!$O$4:$T$278,3,FALSE)," ",VLOOKUP(B108,QualResult!$O$4:$T$278,4,FALSE))),"")</f>
        <v/>
      </c>
      <c r="D108" s="214"/>
      <c r="E108" s="27"/>
      <c r="F108" s="25"/>
      <c r="G108" s="22"/>
      <c r="H108" s="204"/>
      <c r="I108" s="22"/>
      <c r="J108" s="25"/>
      <c r="K108" s="22"/>
      <c r="L108" s="22"/>
      <c r="M108" s="22"/>
      <c r="N108" s="25"/>
      <c r="O108" s="22"/>
      <c r="P108" s="22"/>
      <c r="Q108" s="30"/>
    </row>
    <row r="109" spans="1:17" ht="15" customHeight="1" thickBot="1" x14ac:dyDescent="0.3">
      <c r="A109" s="30"/>
      <c r="B109" s="247" t="str">
        <f>IF($O$80="1/8",INPUT!$A68,"")</f>
        <v/>
      </c>
      <c r="C109" s="26" t="str">
        <f>IF($O$80="1/8",(CONCATENATE(VLOOKUP(B109,QualResult!$O$4:$T$278,2,FALSE)," ",VLOOKUP(B109,QualResult!$O$4:$T$278,3,FALSE)," ",VLOOKUP(B109,QualResult!$O$4:$T$278,4,FALSE))),"")</f>
        <v/>
      </c>
      <c r="D109" s="214"/>
      <c r="E109" s="27"/>
      <c r="F109" s="206" t="s">
        <v>208</v>
      </c>
      <c r="G109" s="41">
        <f>IF($G$82&gt;0,G101+INPUT!$B$8,"")</f>
        <v>0.51666666666666661</v>
      </c>
      <c r="I109" s="22"/>
      <c r="J109" s="25"/>
      <c r="K109" s="22"/>
      <c r="L109" s="22"/>
      <c r="M109" s="22"/>
      <c r="N109" s="25"/>
      <c r="O109" s="22"/>
      <c r="P109" s="22"/>
      <c r="Q109" s="30"/>
    </row>
    <row r="110" spans="1:17" ht="15" customHeight="1" thickBot="1" x14ac:dyDescent="0.3">
      <c r="A110" s="30"/>
      <c r="B110" s="25"/>
      <c r="C110" s="28"/>
      <c r="D110" s="204"/>
      <c r="E110" s="22"/>
      <c r="F110" s="247">
        <f>IF($O$80="1/4",INPUT!B69,"")</f>
        <v>2</v>
      </c>
      <c r="G110" s="26" t="str">
        <f>IF($O$80="1/4",(CONCATENATE(VLOOKUP(F110,QualResult!$O$4:$T$278,2,FALSE)," ",VLOOKUP(F110,QualResult!$O$4:$T$278,3,FALSE)," ",VLOOKUP(F110,QualResult!$O$4:$T$278,4,FALSE))),_xlfn.XLOOKUP(1,D108:D109,C108:C109," ",0))</f>
        <v>34 Soemskar Lin.</v>
      </c>
      <c r="H110" s="214"/>
      <c r="I110" s="27"/>
      <c r="J110" s="25"/>
      <c r="K110" s="22"/>
      <c r="L110" s="22"/>
      <c r="M110" s="22"/>
      <c r="N110" s="25"/>
      <c r="O110" s="22"/>
      <c r="P110" s="22"/>
      <c r="Q110" s="30"/>
    </row>
    <row r="111" spans="1:17" ht="15" customHeight="1" thickBot="1" x14ac:dyDescent="0.3">
      <c r="A111" s="30"/>
      <c r="B111" s="206" t="s">
        <v>63</v>
      </c>
      <c r="C111" s="41" t="str">
        <f>IF($O$80="1/8",C107+INPUT!$B$8,"")</f>
        <v/>
      </c>
      <c r="E111" s="22"/>
      <c r="F111" s="247">
        <f>IF($O$80="1/4",INPUT!B70,"")</f>
        <v>7</v>
      </c>
      <c r="G111" s="26" t="str">
        <f>IF($O$80="1/4",(CONCATENATE(VLOOKUP(F111,QualResult!$O$4:$T$278,2,FALSE)," ",VLOOKUP(F111,QualResult!$O$4:$T$278,3,FALSE)," ",VLOOKUP(F111,QualResult!$O$4:$T$278,4,FALSE))),_xlfn.XLOOKUP(1,D112:D113,C112:C113," ",0))</f>
        <v>39 Sordello Eli.</v>
      </c>
      <c r="H111" s="214"/>
      <c r="I111" s="31"/>
      <c r="J111" s="25"/>
      <c r="K111" s="22"/>
      <c r="L111" s="22"/>
      <c r="M111" s="22"/>
      <c r="N111" s="25"/>
      <c r="O111" s="22"/>
      <c r="P111" s="22"/>
      <c r="Q111" s="30"/>
    </row>
    <row r="112" spans="1:17" ht="15" customHeight="1" thickBot="1" x14ac:dyDescent="0.3">
      <c r="A112" s="30"/>
      <c r="B112" s="247" t="str">
        <f>IF($O$80="1/8",INPUT!$A71,"")</f>
        <v/>
      </c>
      <c r="C112" s="26" t="str">
        <f>IF($O$80="1/8",(CONCATENATE(VLOOKUP(B112,QualResult!$O$4:$T$278,2,FALSE)," ",VLOOKUP(B112,QualResult!$O$4:$T$278,3,FALSE)," ",VLOOKUP(B112,QualResult!$O$4:$T$278,4,FALSE))),"")</f>
        <v/>
      </c>
      <c r="D112" s="214"/>
      <c r="E112" s="27"/>
      <c r="F112" s="25"/>
      <c r="G112" s="22"/>
      <c r="H112" s="22"/>
      <c r="I112" s="22"/>
      <c r="J112" s="25"/>
      <c r="K112" s="22"/>
      <c r="L112" s="22"/>
      <c r="M112" s="22"/>
      <c r="N112" s="25"/>
      <c r="O112" s="22"/>
      <c r="P112" s="22"/>
      <c r="Q112" s="30"/>
    </row>
    <row r="113" spans="1:19" ht="15" customHeight="1" thickBot="1" x14ac:dyDescent="0.3">
      <c r="A113" s="30"/>
      <c r="B113" s="247" t="str">
        <f>IF($O$80="1/8",INPUT!$A72,"")</f>
        <v/>
      </c>
      <c r="C113" s="26" t="str">
        <f>IF($O$80="1/8",(CONCATENATE(VLOOKUP(B113,QualResult!$O$4:$T$278,2,FALSE)," ",VLOOKUP(B113,QualResult!$O$4:$T$278,3,FALSE)," ",VLOOKUP(B113,QualResult!$O$4:$T$278,4,FALSE))),"")</f>
        <v/>
      </c>
      <c r="D113" s="214"/>
      <c r="E113" s="31"/>
      <c r="F113" s="25"/>
      <c r="G113" s="22"/>
      <c r="H113" s="22"/>
      <c r="I113" s="22"/>
      <c r="J113" s="25"/>
      <c r="K113" s="22"/>
      <c r="L113" s="22"/>
      <c r="M113" s="22"/>
      <c r="N113" s="25"/>
      <c r="O113" s="22"/>
      <c r="P113" s="22"/>
      <c r="Q113" s="30"/>
    </row>
    <row r="114" spans="1:19" ht="6" customHeight="1" x14ac:dyDescent="0.25">
      <c r="A114" s="30"/>
      <c r="B114" s="30"/>
      <c r="C114" s="30"/>
      <c r="D114" s="30"/>
      <c r="E114" s="30"/>
      <c r="F114" s="30"/>
      <c r="G114" s="30"/>
      <c r="H114" s="30"/>
      <c r="I114" s="30"/>
      <c r="J114" s="30"/>
      <c r="K114" s="30"/>
      <c r="L114" s="30"/>
      <c r="M114" s="30"/>
      <c r="N114" s="30"/>
      <c r="O114" s="30"/>
      <c r="P114" s="30"/>
      <c r="Q114" s="30"/>
    </row>
    <row r="115" spans="1:19" ht="6" customHeight="1" x14ac:dyDescent="0.25">
      <c r="A115" s="30"/>
      <c r="B115" s="30"/>
      <c r="C115" s="30"/>
      <c r="D115" s="30"/>
      <c r="E115" s="30"/>
      <c r="F115" s="30"/>
      <c r="G115" s="30"/>
      <c r="H115" s="30"/>
      <c r="I115" s="30"/>
      <c r="J115" s="30"/>
      <c r="K115" s="30"/>
      <c r="L115" s="30"/>
      <c r="M115" s="30"/>
      <c r="N115" s="30"/>
      <c r="O115" s="30"/>
      <c r="P115" s="30"/>
      <c r="Q115" s="30"/>
    </row>
    <row r="116" spans="1:19" ht="19.5" customHeight="1" x14ac:dyDescent="0.25">
      <c r="A116" s="30"/>
      <c r="B116" s="163" t="str">
        <f>INPUT!$B$4&amp;" - "&amp;INPUT!$B$5</f>
        <v>RolSki World Cup - Rieti, ITA</v>
      </c>
      <c r="C116" s="163"/>
      <c r="D116" s="163"/>
      <c r="E116" s="163"/>
      <c r="F116" s="163"/>
      <c r="G116" s="163"/>
      <c r="H116" s="163"/>
      <c r="I116" s="163"/>
      <c r="J116" s="163"/>
      <c r="K116" s="163"/>
      <c r="L116" s="163"/>
      <c r="M116" s="163"/>
      <c r="N116" s="163"/>
      <c r="O116" s="163"/>
      <c r="P116" s="163"/>
      <c r="Q116" s="30"/>
    </row>
    <row r="117" spans="1:19" ht="19.5" customHeight="1" x14ac:dyDescent="0.25">
      <c r="A117" s="30"/>
      <c r="B117" s="165">
        <f>INPUT!$B$6</f>
        <v>44815</v>
      </c>
      <c r="C117" s="165"/>
      <c r="D117" s="165"/>
      <c r="E117" s="165"/>
      <c r="F117" s="165"/>
      <c r="G117" s="165"/>
      <c r="H117" s="165"/>
      <c r="I117" s="165"/>
      <c r="J117" s="165"/>
      <c r="K117" s="165"/>
      <c r="L117" s="165"/>
      <c r="M117" s="165"/>
      <c r="N117" s="165"/>
      <c r="O117" s="165"/>
      <c r="P117" s="165"/>
      <c r="Q117" s="30"/>
    </row>
    <row r="118" spans="1:19" ht="19.5" customHeight="1" thickBot="1" x14ac:dyDescent="0.3">
      <c r="A118" s="30"/>
      <c r="B118" s="71"/>
      <c r="C118" s="70" t="s">
        <v>24</v>
      </c>
      <c r="D118" s="116">
        <v>4</v>
      </c>
      <c r="E118" s="157" t="str">
        <f>IF(INPUT!A16="Yes",INPUT!B16,"")</f>
        <v>SM</v>
      </c>
      <c r="F118" s="157"/>
      <c r="G118" s="157"/>
      <c r="H118" s="157"/>
      <c r="I118" s="167"/>
      <c r="J118" s="167"/>
      <c r="K118" s="159" t="s">
        <v>25</v>
      </c>
      <c r="L118" s="159"/>
      <c r="M118" s="159"/>
      <c r="N118" s="159"/>
      <c r="O118" s="64" t="str">
        <f>IF(INPUT!A16="Yes",VLOOKUP(E118,INPUT!$B$13:$C$16,2,FALSE),"")</f>
        <v>1/8</v>
      </c>
      <c r="P118" s="65"/>
      <c r="Q118" s="30"/>
    </row>
    <row r="119" spans="1:19" s="259" customFormat="1" ht="15" customHeight="1" thickBot="1" x14ac:dyDescent="0.3">
      <c r="A119" s="260"/>
      <c r="B119" s="253"/>
      <c r="C119" s="254" t="s">
        <v>7</v>
      </c>
      <c r="D119" s="255"/>
      <c r="E119" s="256"/>
      <c r="F119" s="253"/>
      <c r="G119" s="254" t="s">
        <v>5</v>
      </c>
      <c r="H119" s="255"/>
      <c r="I119" s="256"/>
      <c r="J119" s="257"/>
      <c r="K119" s="254" t="s">
        <v>6</v>
      </c>
      <c r="L119" s="255"/>
      <c r="M119" s="258"/>
      <c r="N119" s="253"/>
      <c r="O119" s="254" t="s">
        <v>4</v>
      </c>
      <c r="P119" s="255"/>
      <c r="Q119" s="260"/>
    </row>
    <row r="120" spans="1:19" s="8" customFormat="1" ht="15" customHeight="1" thickBot="1" x14ac:dyDescent="0.3">
      <c r="A120" s="81"/>
      <c r="B120" s="16"/>
      <c r="C120" s="79">
        <f>IF(O118="1/8",IF(C82=0,IF(C44=0,IF(C6=0,INPUT!$B$7,C35+INPUT!$B$8),C73+INPUT!$B$8),C111+INPUT!$B$8),0)</f>
        <v>0.49027777777777776</v>
      </c>
      <c r="D120" s="80"/>
      <c r="E120" s="80"/>
      <c r="F120" s="16"/>
      <c r="G120" s="79">
        <f>IF(OR(O118="1/8",O118="1/4"),IF(G82&gt;0,G109+INPUT!B8,IF(G44&gt;0,G71+INPUT!B8,IF(G6&gt;0,G33+INPUT!B8,IF(C120&gt;0,C149+INPUT!B8,IF(C82&gt;0,C111+INPUT!B8,IF(C44&gt;0,C73+INPUT!B8,IF(C6&gt;0,C35+INPUT!B8,INPUT!B7))))))),0)</f>
        <v>0.51805555555555549</v>
      </c>
      <c r="H120" s="80"/>
      <c r="I120" s="80"/>
      <c r="J120" s="16"/>
      <c r="K120" s="79">
        <f>IF(OR(O118="1/8",O118="1/4",O118="1/2"),IF(K82&gt;0,K105+INPUT!B8,IF(K44&gt;0,K67+INPUT!B8,IF(K6&gt;0,K29+INPUT!B8,IF(G120&gt;0,G147+INPUT!B8,IF(G82&gt;0,G109+INPUT!B8,IF(G44&gt;0,G71+INPUT!B8,IF(G6&gt;0,G33+INPUT!B8,IF(C120&gt;0,C149+INPUT!B8,IF(C82&gt;0,C111+INPUT!B8,IF(C44&gt;0,C73+INPUT!B8,IF(C6&gt;0,C35+INPUT!B8,INPUT!B7))))))))))),0)</f>
        <v>0.53194444444444433</v>
      </c>
      <c r="L120" s="80"/>
      <c r="M120" s="80"/>
      <c r="N120" s="13"/>
      <c r="O120" s="79">
        <f>IF(OR(O118="1/8",O118="1/4",O118="1/2",O118="Final"),IF(AND(O44+O6+O82=0,K120&gt;0),INPUT!$B$9,0)+IF(O82&gt;0,O97+INPUT!B8+INPUT!B10,IF(O44&gt;0,O59+INPUT!B8+INPUT!B10,IF(O6&gt;0,O21+INPUT!B8+INPUT!B10,IF(K120&gt;0,K143+INPUT!B8,IF(K82&gt;0,K105+INPUT!B8,IF(K44&gt;0,K67+INPUT!B8,IF(K6&gt;0,K29+INPUT!B8,IF(G120&gt;0,G147+INPUT!B8,IF(G82&gt;0,G109+INPUT!B8,IF(G44&gt;0,G71+INPUT!B8,IF(G6&gt;0,G33+INPUT!B8,IF(C120&gt;0,C149+INPUT!B8,IF(C82&gt;0,C111+INPUT!B8,IF(C44&gt;0,C73+INPUT!B8,IF(C6&gt;0,C35+INPUT!B8,INPUT!B7))))))))))))))),0)</f>
        <v>0.55486111111111092</v>
      </c>
      <c r="P120" s="13"/>
      <c r="Q120" s="81"/>
      <c r="S120" s="79"/>
    </row>
    <row r="121" spans="1:19" ht="15" customHeight="1" thickBot="1" x14ac:dyDescent="0.3">
      <c r="A121" s="30"/>
      <c r="B121" s="207" t="s">
        <v>56</v>
      </c>
      <c r="C121" s="63">
        <f>IF($O$118="1/8",C120,"")</f>
        <v>0.49027777777777776</v>
      </c>
      <c r="E121" s="22"/>
      <c r="F121" s="25"/>
      <c r="G121" s="22"/>
      <c r="H121" s="22"/>
      <c r="I121" s="22"/>
      <c r="J121" s="25"/>
      <c r="K121" s="22"/>
      <c r="L121" s="22"/>
      <c r="M121" s="22"/>
      <c r="N121" s="25"/>
      <c r="O121" s="22"/>
      <c r="P121" s="22"/>
      <c r="Q121" s="30"/>
    </row>
    <row r="122" spans="1:19" ht="15" customHeight="1" thickBot="1" x14ac:dyDescent="0.3">
      <c r="A122" s="30"/>
      <c r="B122" s="245">
        <f>IF($O$118="1/8",INPUT!$A43,"")</f>
        <v>1</v>
      </c>
      <c r="C122" s="26" t="str">
        <f>IF($O$118="1/8",(CONCATENATE(VLOOKUP(B122,QualResult!$V$4:$AA$278,2,FALSE)," ",VLOOKUP(B122,QualResult!$V$4:$AA$278,3,FALSE)," ",VLOOKUP(B122,QualResult!$V$4:$AA$278,4,FALSE))),"")</f>
        <v>1 Becchis Ema.</v>
      </c>
      <c r="D122" s="213"/>
      <c r="E122" s="27"/>
      <c r="F122" s="25"/>
      <c r="G122" s="22"/>
      <c r="H122" s="22"/>
      <c r="I122" s="22"/>
      <c r="J122" s="25"/>
      <c r="K122" s="22"/>
      <c r="L122" s="22"/>
      <c r="M122" s="22"/>
      <c r="N122" s="25"/>
      <c r="O122" s="22"/>
      <c r="P122" s="22"/>
      <c r="Q122" s="30"/>
    </row>
    <row r="123" spans="1:19" ht="15" customHeight="1" thickBot="1" x14ac:dyDescent="0.3">
      <c r="A123" s="30"/>
      <c r="B123" s="245">
        <f>IF($O$118="1/8",INPUT!$A44,"")</f>
        <v>16</v>
      </c>
      <c r="C123" s="26" t="str">
        <f>IF($O$118="1/8",(CONCATENATE(VLOOKUP(B123,QualResult!$V$4:$AA$278,2,FALSE)," ",VLOOKUP(B123,QualResult!$V$4:$AA$278,3,FALSE)," ",VLOOKUP(B123,QualResult!$V$4:$AA$278,4,FALSE))),"")</f>
        <v>16 Korge Kaa.</v>
      </c>
      <c r="D123" s="213"/>
      <c r="E123" s="20"/>
      <c r="F123" s="207" t="s">
        <v>205</v>
      </c>
      <c r="G123" s="63">
        <f>IF($G$120&gt;0,G120,"")</f>
        <v>0.51805555555555549</v>
      </c>
      <c r="I123" s="22"/>
      <c r="J123" s="25"/>
      <c r="K123" s="22"/>
      <c r="L123" s="22"/>
      <c r="M123" s="22"/>
      <c r="N123" s="23"/>
      <c r="O123" s="22"/>
      <c r="P123" s="22"/>
      <c r="Q123" s="30"/>
    </row>
    <row r="124" spans="1:19" ht="15" customHeight="1" thickBot="1" x14ac:dyDescent="0.3">
      <c r="A124" s="30"/>
      <c r="B124" s="25"/>
      <c r="C124" s="28"/>
      <c r="D124" s="204"/>
      <c r="E124" s="22"/>
      <c r="F124" s="245" t="str">
        <f>IF($O$118="1/4",INPUT!B45,"")</f>
        <v/>
      </c>
      <c r="G124" s="26" t="str">
        <f>IF($O$118="1/4",(CONCATENATE(VLOOKUP(F124,QualResult!$V$4:$AA$278,2,FALSE)," ",VLOOKUP(F124,QualResult!$V$4:$AA$278,3,FALSE)," ",VLOOKUP(F124,QualResult!$V$4:$AA$278,4,FALSE))),_xlfn.XLOOKUP(1,D122:D123,C122:C123," ",0))</f>
        <v xml:space="preserve"> </v>
      </c>
      <c r="H124" s="213"/>
      <c r="I124" s="27"/>
      <c r="J124" s="25"/>
      <c r="K124" s="22"/>
      <c r="L124" s="22"/>
      <c r="M124" s="22"/>
      <c r="N124" s="23"/>
      <c r="O124" s="20"/>
      <c r="P124" s="20"/>
      <c r="Q124" s="30"/>
    </row>
    <row r="125" spans="1:19" ht="15" customHeight="1" thickBot="1" x14ac:dyDescent="0.3">
      <c r="A125" s="30"/>
      <c r="B125" s="207" t="s">
        <v>57</v>
      </c>
      <c r="C125" s="63">
        <f>IF($O$118="1/8",C121+INPUT!$B$8,"")</f>
        <v>0.49166666666666664</v>
      </c>
      <c r="E125" s="22"/>
      <c r="F125" s="245" t="str">
        <f>IF($O$118="1/4",INPUT!B46,"")</f>
        <v/>
      </c>
      <c r="G125" s="26" t="str">
        <f>IF($O$118="1/4",(CONCATENATE(VLOOKUP(F125,QualResult!$V$4:$AA$278,2,FALSE)," ",VLOOKUP(F125,QualResult!$V$4:$AA$278,3,FALSE)," ",VLOOKUP(F125,QualResult!$V$4:$AA$278,4,FALSE))),_xlfn.XLOOKUP(1,D126:D127,C126:C127," ",0))</f>
        <v xml:space="preserve"> </v>
      </c>
      <c r="H125" s="213"/>
      <c r="I125" s="20"/>
      <c r="J125" s="25"/>
      <c r="K125" s="22"/>
      <c r="L125" s="22"/>
      <c r="M125" s="22"/>
      <c r="N125" s="25"/>
      <c r="O125" s="22"/>
      <c r="P125" s="22"/>
      <c r="Q125" s="30"/>
    </row>
    <row r="126" spans="1:19" ht="15" customHeight="1" thickBot="1" x14ac:dyDescent="0.3">
      <c r="A126" s="30"/>
      <c r="B126" s="245">
        <f>IF($O$118="1/8",INPUT!$A47,"")</f>
        <v>8</v>
      </c>
      <c r="C126" s="26" t="str">
        <f>IF($O$118="1/8",(CONCATENATE(VLOOKUP(B126,QualResult!$V$4:$AA$278,2,FALSE)," ",VLOOKUP(B126,QualResult!$V$4:$AA$278,3,FALSE)," ",VLOOKUP(B126,QualResult!$V$4:$AA$278,4,FALSE))),"")</f>
        <v>8 Reigstad Sig.</v>
      </c>
      <c r="D126" s="214"/>
      <c r="E126" s="27"/>
      <c r="F126" s="25"/>
      <c r="G126" s="22"/>
      <c r="H126" s="204"/>
      <c r="I126" s="22"/>
      <c r="J126" s="22"/>
      <c r="K126" s="22"/>
      <c r="L126" s="22"/>
      <c r="M126" s="20"/>
      <c r="N126" s="25"/>
      <c r="O126" s="22"/>
      <c r="P126" s="22"/>
      <c r="Q126" s="30"/>
    </row>
    <row r="127" spans="1:19" ht="15" customHeight="1" thickBot="1" x14ac:dyDescent="0.3">
      <c r="A127" s="30"/>
      <c r="B127" s="245">
        <f>IF($O$118="1/8",INPUT!$A48,"")</f>
        <v>9</v>
      </c>
      <c r="C127" s="26" t="str">
        <f>IF($O$118="1/8",(CONCATENATE(VLOOKUP(B127,QualResult!$V$4:$AA$278,2,FALSE)," ",VLOOKUP(B127,QualResult!$V$4:$AA$278,3,FALSE)," ",VLOOKUP(B127,QualResult!$V$4:$AA$278,4,FALSE))),"")</f>
        <v>9 Masiero Ric</v>
      </c>
      <c r="D127" s="214"/>
      <c r="E127" s="20"/>
      <c r="F127" s="25"/>
      <c r="G127" s="22"/>
      <c r="H127" s="204"/>
      <c r="I127" s="22"/>
      <c r="J127" s="207" t="s">
        <v>0</v>
      </c>
      <c r="K127" s="63">
        <f>IF($K$120&gt;0,K120,"")</f>
        <v>0.53194444444444433</v>
      </c>
      <c r="M127" s="27"/>
      <c r="N127" s="25"/>
      <c r="O127" s="22"/>
      <c r="P127" s="22"/>
      <c r="Q127" s="30"/>
    </row>
    <row r="128" spans="1:19" ht="15" customHeight="1" thickBot="1" x14ac:dyDescent="0.3">
      <c r="A128" s="30"/>
      <c r="B128" s="25"/>
      <c r="C128" s="28"/>
      <c r="D128" s="204"/>
      <c r="E128" s="20"/>
      <c r="F128" s="25"/>
      <c r="G128" s="28"/>
      <c r="H128" s="204"/>
      <c r="I128" s="20"/>
      <c r="J128" s="245" t="str">
        <f>IF($O$118="1/2",INPUT!C49,"")</f>
        <v/>
      </c>
      <c r="K128" s="26" t="str">
        <f>IF($O$118="1/2",(CONCATENATE(VLOOKUP(J128,QualResult!$V$4:$AA$278,2,FALSE)," ",VLOOKUP(J128,QualResult!$V$4:$AA$278,3,FALSE)," ",VLOOKUP(J128,QualResult!$V$4:$AA$278,4,FALSE))),_xlfn.XLOOKUP(1,H124:H125,G124:G125," ",0))</f>
        <v xml:space="preserve"> </v>
      </c>
      <c r="L128" s="214"/>
      <c r="M128" s="22"/>
      <c r="N128" s="23"/>
      <c r="O128" s="24"/>
      <c r="P128" s="29"/>
      <c r="Q128" s="30"/>
    </row>
    <row r="129" spans="1:17" ht="15" customHeight="1" thickBot="1" x14ac:dyDescent="0.3">
      <c r="A129" s="30"/>
      <c r="B129" s="207" t="s">
        <v>58</v>
      </c>
      <c r="C129" s="63">
        <f>IF($O$118="1/8",C125+INPUT!$B$8,"")</f>
        <v>0.49305555555555552</v>
      </c>
      <c r="E129" s="22"/>
      <c r="F129" s="25"/>
      <c r="G129" s="22"/>
      <c r="H129" s="204"/>
      <c r="I129" s="22"/>
      <c r="J129" s="245" t="str">
        <f>IF($O$118="1/2",INPUT!C50,"")</f>
        <v/>
      </c>
      <c r="K129" s="26" t="str">
        <f>IF($O$118="1/2",(CONCATENATE(VLOOKUP(J129,QualResult!$V$4:$AA$278,2,FALSE)," ",VLOOKUP(J129,QualResult!$V$4:$AA$278,3,FALSE)," ",VLOOKUP(J129,QualResult!$V$4:$AA$278,4,FALSE))),_xlfn.XLOOKUP(1,H132:H133,G132:G133," ",0))</f>
        <v xml:space="preserve"> </v>
      </c>
      <c r="L129" s="214"/>
      <c r="M129" s="22"/>
      <c r="N129" s="25"/>
      <c r="O129" s="22"/>
      <c r="P129" s="22"/>
      <c r="Q129" s="30"/>
    </row>
    <row r="130" spans="1:17" ht="15" customHeight="1" thickBot="1" x14ac:dyDescent="0.3">
      <c r="A130" s="30"/>
      <c r="B130" s="245">
        <f>IF($O$118="1/8",INPUT!$A51,"")</f>
        <v>5</v>
      </c>
      <c r="C130" s="26" t="str">
        <f>IF($O$118="1/8",(CONCATENATE(VLOOKUP(B130,QualResult!$V$4:$AA$278,2,FALSE)," ",VLOOKUP(B130,QualResult!$V$4:$AA$278,3,FALSE)," ",VLOOKUP(B130,QualResult!$V$4:$AA$278,4,FALSE))),"")</f>
        <v>5 Berlanda Ale.</v>
      </c>
      <c r="D130" s="214"/>
      <c r="E130" s="27"/>
      <c r="F130" s="25"/>
      <c r="G130" s="22"/>
      <c r="H130" s="204"/>
      <c r="I130" s="22"/>
      <c r="J130" s="25"/>
      <c r="K130" s="22"/>
      <c r="L130" s="204"/>
      <c r="M130" s="22"/>
      <c r="N130" s="207" t="s">
        <v>8</v>
      </c>
      <c r="O130" s="63">
        <f>IF(K120&gt;0,O120,"")</f>
        <v>0.55486111111111092</v>
      </c>
      <c r="Q130" s="30"/>
    </row>
    <row r="131" spans="1:17" ht="15" customHeight="1" thickBot="1" x14ac:dyDescent="0.3">
      <c r="A131" s="30"/>
      <c r="B131" s="245">
        <f>IF($O$118="1/8",INPUT!$A52,"")</f>
        <v>12</v>
      </c>
      <c r="C131" s="26" t="str">
        <f>IF($O$118="1/8",(CONCATENATE(VLOOKUP(B131,QualResult!$V$4:$AA$278,2,FALSE)," ",VLOOKUP(B131,QualResult!$V$4:$AA$278,3,FALSE)," ",VLOOKUP(B131,QualResult!$V$4:$AA$278,4,FALSE))),"")</f>
        <v>12 Korsaeth Amu.</v>
      </c>
      <c r="D131" s="214"/>
      <c r="E131" s="27"/>
      <c r="F131" s="207" t="s">
        <v>206</v>
      </c>
      <c r="G131" s="63">
        <f>IF($G$120&gt;0,G123+INPUT!$B$8,"")</f>
        <v>0.51944444444444438</v>
      </c>
      <c r="I131" s="22"/>
      <c r="J131" s="25"/>
      <c r="K131" s="153" t="str">
        <f>E118</f>
        <v>SM</v>
      </c>
      <c r="L131" s="204"/>
      <c r="M131" s="22"/>
      <c r="N131" s="246" t="s">
        <v>1</v>
      </c>
      <c r="O131" s="74" t="str">
        <f>_xlfn.XLOOKUP(2,L128:L129,K128:K129," ",0)</f>
        <v xml:space="preserve"> </v>
      </c>
      <c r="P131" s="214"/>
      <c r="Q131" s="30"/>
    </row>
    <row r="132" spans="1:17" ht="15" customHeight="1" thickBot="1" x14ac:dyDescent="0.3">
      <c r="A132" s="30"/>
      <c r="B132" s="25"/>
      <c r="C132" s="28"/>
      <c r="D132" s="204"/>
      <c r="E132" s="22"/>
      <c r="F132" s="245" t="str">
        <f>IF($O$118="1/4",INPUT!B53,"")</f>
        <v/>
      </c>
      <c r="G132" s="26" t="str">
        <f>IF($O$118="1/4",(CONCATENATE(VLOOKUP(F132,QualResult!$V$4:$AA$278,2,FALSE)," ",VLOOKUP(F132,QualResult!$V$4:$AA$278,3,FALSE)," ",VLOOKUP(F132,QualResult!$V$4:$AA$278,4,FALSE))),_xlfn.XLOOKUP(1,D130:D131,C130:C131," ",0))</f>
        <v xml:space="preserve"> </v>
      </c>
      <c r="H132" s="214"/>
      <c r="I132" s="27"/>
      <c r="J132" s="25"/>
      <c r="K132" s="153"/>
      <c r="L132" s="204"/>
      <c r="M132" s="20"/>
      <c r="N132" s="246" t="s">
        <v>1</v>
      </c>
      <c r="O132" s="74" t="str">
        <f>_xlfn.XLOOKUP(2,L144:L145,K144:K145," ",0)</f>
        <v xml:space="preserve"> </v>
      </c>
      <c r="P132" s="214"/>
      <c r="Q132" s="30"/>
    </row>
    <row r="133" spans="1:17" ht="15" customHeight="1" thickBot="1" x14ac:dyDescent="0.3">
      <c r="A133" s="30"/>
      <c r="B133" s="207" t="s">
        <v>59</v>
      </c>
      <c r="C133" s="63">
        <f>IF($O$118="1/8",C129+INPUT!$B$8,"")</f>
        <v>0.49444444444444441</v>
      </c>
      <c r="E133" s="22"/>
      <c r="F133" s="245" t="str">
        <f>IF($O$118="1/4",INPUT!B54,"")</f>
        <v/>
      </c>
      <c r="G133" s="26" t="str">
        <f>IF($O$118="1/4",(CONCATENATE(VLOOKUP(F133,QualResult!$V$4:$AA$278,2,FALSE)," ",VLOOKUP(F133,QualResult!$V$4:$AA$278,3,FALSE)," ",VLOOKUP(F133,QualResult!$V$4:$AA$278,4,FALSE))),_xlfn.XLOOKUP(1,D134:D135,C134:C135," ",0))</f>
        <v xml:space="preserve"> </v>
      </c>
      <c r="H133" s="214"/>
      <c r="I133" s="20"/>
      <c r="J133" s="25"/>
      <c r="K133" s="153"/>
      <c r="L133" s="204"/>
      <c r="M133" s="22"/>
      <c r="N133" s="25"/>
      <c r="O133" s="22"/>
      <c r="P133" s="204"/>
      <c r="Q133" s="30"/>
    </row>
    <row r="134" spans="1:17" ht="15" customHeight="1" thickBot="1" x14ac:dyDescent="0.3">
      <c r="A134" s="30"/>
      <c r="B134" s="245">
        <f>IF($O$118="1/8",INPUT!$A55,"")</f>
        <v>4</v>
      </c>
      <c r="C134" s="26" t="str">
        <f>IF($O$118="1/8",(CONCATENATE(VLOOKUP(B134,QualResult!$V$4:$AA$278,2,FALSE)," ",VLOOKUP(B134,QualResult!$V$4:$AA$278,3,FALSE)," ",VLOOKUP(B134,QualResult!$V$4:$AA$278,4,FALSE))),"")</f>
        <v>4 Dremljuga Kar.</v>
      </c>
      <c r="D134" s="214"/>
      <c r="E134" s="27"/>
      <c r="F134" s="25"/>
      <c r="G134" s="22"/>
      <c r="H134" s="204"/>
      <c r="I134" s="22"/>
      <c r="J134" s="25"/>
      <c r="K134" s="153"/>
      <c r="L134" s="204"/>
      <c r="M134" s="22"/>
      <c r="N134" s="25"/>
      <c r="O134" s="22"/>
      <c r="P134" s="204"/>
      <c r="Q134" s="30"/>
    </row>
    <row r="135" spans="1:17" ht="15" customHeight="1" thickBot="1" x14ac:dyDescent="0.3">
      <c r="A135" s="30"/>
      <c r="B135" s="245">
        <f>IF($O$118="1/8",INPUT!$A56,"")</f>
        <v>13</v>
      </c>
      <c r="C135" s="26" t="str">
        <f>IF($O$118="1/8",(CONCATENATE(VLOOKUP(B135,QualResult!$V$4:$AA$278,2,FALSE)," ",VLOOKUP(B135,QualResult!$V$4:$AA$278,3,FALSE)," ",VLOOKUP(B135,QualResult!$V$4:$AA$278,4,FALSE))),"")</f>
        <v>13 Drahun Dmy</v>
      </c>
      <c r="D135" s="214"/>
      <c r="E135" s="31"/>
      <c r="F135" s="25"/>
      <c r="G135" s="22"/>
      <c r="H135" s="204"/>
      <c r="I135" s="22"/>
      <c r="J135" s="25"/>
      <c r="K135" s="153"/>
      <c r="L135" s="204"/>
      <c r="M135" s="22"/>
      <c r="N135" s="207" t="s">
        <v>2</v>
      </c>
      <c r="O135" s="63">
        <f>IF(K120&gt;0,O130+INPUT!$B$8,O120)</f>
        <v>0.5562499999999998</v>
      </c>
      <c r="Q135" s="30"/>
    </row>
    <row r="136" spans="1:17" ht="15" customHeight="1" thickBot="1" x14ac:dyDescent="0.3">
      <c r="A136" s="30"/>
      <c r="B136" s="25"/>
      <c r="C136" s="28"/>
      <c r="D136" s="204"/>
      <c r="E136" s="22"/>
      <c r="F136" s="25"/>
      <c r="G136" s="28"/>
      <c r="H136" s="204"/>
      <c r="I136" s="22"/>
      <c r="J136" s="25"/>
      <c r="K136" s="153"/>
      <c r="L136" s="204"/>
      <c r="M136" s="22"/>
      <c r="N136" s="245" t="str">
        <f>IF($O$118="Final",INPUT!D57,"")</f>
        <v/>
      </c>
      <c r="O136" s="26" t="str">
        <f>IF($O$118="Final",(CONCATENATE(VLOOKUP(N136,QualResult!$V$4:$AA$278,2,FALSE)," ",VLOOKUP(N136,QualResult!$V$4:$AA$278,3,FALSE)," ",VLOOKUP(N136,QualResult!$V$4:$AA$278,4,FALSE))),_xlfn.XLOOKUP(1,L128:L129,K128:K129," ",0))</f>
        <v xml:space="preserve"> </v>
      </c>
      <c r="P136" s="214"/>
      <c r="Q136" s="30"/>
    </row>
    <row r="137" spans="1:17" ht="15" customHeight="1" thickBot="1" x14ac:dyDescent="0.3">
      <c r="A137" s="30"/>
      <c r="B137" s="207" t="s">
        <v>60</v>
      </c>
      <c r="C137" s="63">
        <f>IF($O$118="1/8",C133+INPUT!$B$8,"")</f>
        <v>0.49583333333333329</v>
      </c>
      <c r="E137" s="22"/>
      <c r="F137" s="25"/>
      <c r="G137" s="22"/>
      <c r="H137" s="204"/>
      <c r="I137" s="22"/>
      <c r="J137" s="25"/>
      <c r="K137" s="153"/>
      <c r="L137" s="204"/>
      <c r="M137" s="22"/>
      <c r="N137" s="245" t="str">
        <f>IF($O$118="Final",INPUT!D58,"")</f>
        <v/>
      </c>
      <c r="O137" s="26" t="str">
        <f>IF($O$118="Final",(CONCATENATE(VLOOKUP(N137,QualResult!$V$4:$AA$278,2,FALSE)," ",VLOOKUP(N137,QualResult!$V$4:$AA$278,3,FALSE)," ",VLOOKUP(N137,QualResult!$V$4:$AA$278,4,FALSE))),_xlfn.XLOOKUP(1,L144:L145,K144:K145," ",0))</f>
        <v xml:space="preserve"> </v>
      </c>
      <c r="P137" s="214"/>
      <c r="Q137" s="30"/>
    </row>
    <row r="138" spans="1:17" ht="15" customHeight="1" thickBot="1" x14ac:dyDescent="0.3">
      <c r="A138" s="30"/>
      <c r="B138" s="245">
        <f>IF($O$118="1/8",INPUT!$A59,"")</f>
        <v>3</v>
      </c>
      <c r="C138" s="26" t="str">
        <f>IF($O$118="1/8",(CONCATENATE(VLOOKUP(B138,QualResult!$V$4:$AA$278,2,FALSE)," ",VLOOKUP(B138,QualResult!$V$4:$AA$278,3,FALSE)," ",VLOOKUP(B138,QualResult!$V$4:$AA$278,4,FALSE))),"")</f>
        <v>3 Valerio Mic.</v>
      </c>
      <c r="D138" s="213"/>
      <c r="E138" s="27"/>
      <c r="F138" s="25"/>
      <c r="G138" s="22"/>
      <c r="H138" s="204"/>
      <c r="I138" s="22"/>
      <c r="J138" s="25"/>
      <c r="K138" s="153"/>
      <c r="L138" s="204"/>
      <c r="M138" s="22"/>
      <c r="N138" s="25"/>
      <c r="O138" s="22"/>
      <c r="P138" s="22"/>
      <c r="Q138" s="30"/>
    </row>
    <row r="139" spans="1:17" ht="15" customHeight="1" thickBot="1" x14ac:dyDescent="0.3">
      <c r="A139" s="30"/>
      <c r="B139" s="245">
        <f>IF($O$118="1/8",INPUT!$A60,"")</f>
        <v>14</v>
      </c>
      <c r="C139" s="26" t="str">
        <f>IF($O$118="1/8",(CONCATENATE(VLOOKUP(B139,QualResult!$V$4:$AA$278,2,FALSE)," ",VLOOKUP(B139,QualResult!$V$4:$AA$278,3,FALSE)," ",VLOOKUP(B139,QualResult!$V$4:$AA$278,4,FALSE))),"")</f>
        <v>14 Tanel Matteo</v>
      </c>
      <c r="D139" s="213"/>
      <c r="E139" s="20"/>
      <c r="F139" s="207" t="s">
        <v>207</v>
      </c>
      <c r="G139" s="63">
        <f>IF($G$120&gt;0,G131+INPUT!$B$8,"")</f>
        <v>0.52083333333333326</v>
      </c>
      <c r="I139" s="22"/>
      <c r="J139" s="25"/>
      <c r="K139" s="153"/>
      <c r="L139" s="204"/>
      <c r="M139" s="22"/>
      <c r="N139" s="25"/>
      <c r="O139" s="22"/>
      <c r="P139" s="22"/>
      <c r="Q139" s="30"/>
    </row>
    <row r="140" spans="1:17" ht="15" customHeight="1" thickBot="1" x14ac:dyDescent="0.3">
      <c r="A140" s="30"/>
      <c r="B140" s="25"/>
      <c r="C140" s="28"/>
      <c r="D140" s="204"/>
      <c r="E140" s="22"/>
      <c r="F140" s="245" t="str">
        <f>IF($O$118="1/4",INPUT!B61,"")</f>
        <v/>
      </c>
      <c r="G140" s="26" t="str">
        <f>IF($O$118="1/4",(CONCATENATE(VLOOKUP(F140,QualResult!$V$4:$AA$278,2,FALSE)," ",VLOOKUP(F140,QualResult!$V$4:$AA$278,3,FALSE)," ",VLOOKUP(F140,QualResult!$V$4:$AA$278,4,FALSE))),_xlfn.XLOOKUP(1,D138:D139,C138:C139," ",0))</f>
        <v xml:space="preserve"> </v>
      </c>
      <c r="H140" s="214"/>
      <c r="I140" s="27"/>
      <c r="J140" s="25"/>
      <c r="K140" s="153"/>
      <c r="L140" s="204"/>
      <c r="M140" s="22"/>
      <c r="N140" s="25"/>
      <c r="O140" s="22"/>
      <c r="P140" s="22"/>
      <c r="Q140" s="30"/>
    </row>
    <row r="141" spans="1:17" ht="15" customHeight="1" thickBot="1" x14ac:dyDescent="0.3">
      <c r="A141" s="30"/>
      <c r="B141" s="207" t="s">
        <v>61</v>
      </c>
      <c r="C141" s="63">
        <f>IF($O$118="1/8",C137+INPUT!$B$8,"")</f>
        <v>0.49722222222222218</v>
      </c>
      <c r="E141" s="22"/>
      <c r="F141" s="245" t="str">
        <f>IF($O$118="1/4",INPUT!B62,"")</f>
        <v/>
      </c>
      <c r="G141" s="26" t="str">
        <f>IF($O$118="1/4",(CONCATENATE(VLOOKUP(F141,QualResult!$V$4:$AA$278,2,FALSE)," ",VLOOKUP(F141,QualResult!$V$4:$AA$278,3,FALSE)," ",VLOOKUP(F141,QualResult!$V$4:$AA$278,4,FALSE))),_xlfn.XLOOKUP(1,D142:D143,C142:C143," ",0))</f>
        <v xml:space="preserve"> </v>
      </c>
      <c r="H141" s="214"/>
      <c r="I141" s="27"/>
      <c r="J141" s="25"/>
      <c r="K141" s="22"/>
      <c r="L141" s="204"/>
      <c r="M141" s="22"/>
      <c r="N141" s="25"/>
      <c r="O141" s="22"/>
      <c r="P141" s="22"/>
      <c r="Q141" s="30"/>
    </row>
    <row r="142" spans="1:17" ht="15" customHeight="1" thickBot="1" x14ac:dyDescent="0.3">
      <c r="A142" s="30"/>
      <c r="B142" s="245">
        <f>IF($O$118="1/8",INPUT!$A63,"")</f>
        <v>6</v>
      </c>
      <c r="C142" s="26" t="str">
        <f>IF($O$118="1/8",(CONCATENATE(VLOOKUP(B142,QualResult!$V$4:$AA$278,2,FALSE)," ",VLOOKUP(B142,QualResult!$V$4:$AA$278,3,FALSE)," ",VLOOKUP(B142,QualResult!$V$4:$AA$278,4,FALSE))),"")</f>
        <v>6 Saulitis Nik.</v>
      </c>
      <c r="D142" s="214"/>
      <c r="E142" s="27"/>
      <c r="F142" s="25"/>
      <c r="G142" s="22"/>
      <c r="H142" s="204"/>
      <c r="I142" s="22"/>
      <c r="J142" s="25"/>
      <c r="K142" s="22"/>
      <c r="L142" s="204"/>
      <c r="M142" s="22"/>
      <c r="N142" s="25"/>
      <c r="O142" s="22"/>
      <c r="P142" s="22"/>
      <c r="Q142" s="30"/>
    </row>
    <row r="143" spans="1:17" ht="15" customHeight="1" thickBot="1" x14ac:dyDescent="0.3">
      <c r="A143" s="30"/>
      <c r="B143" s="245">
        <f>IF($O$118="1/8",INPUT!$A64,"")</f>
        <v>11</v>
      </c>
      <c r="C143" s="26" t="str">
        <f>IF($O$118="1/8",(CONCATENATE(VLOOKUP(B143,QualResult!$V$4:$AA$278,2,FALSE)," ",VLOOKUP(B143,QualResult!$V$4:$AA$278,3,FALSE)," ",VLOOKUP(B143,QualResult!$V$4:$AA$278,4,FALSE))),"")</f>
        <v>11 Gatti Gia.</v>
      </c>
      <c r="D143" s="214"/>
      <c r="E143" s="20"/>
      <c r="F143" s="25"/>
      <c r="G143" s="22"/>
      <c r="H143" s="204"/>
      <c r="I143" s="22"/>
      <c r="J143" s="207" t="s">
        <v>3</v>
      </c>
      <c r="K143" s="63">
        <f>IF($K$120&gt;0,K127+INPUT!$B$8,"")</f>
        <v>0.53333333333333321</v>
      </c>
      <c r="M143" s="20"/>
      <c r="N143" s="25"/>
      <c r="O143" s="22"/>
      <c r="P143" s="22"/>
      <c r="Q143" s="30"/>
    </row>
    <row r="144" spans="1:17" ht="15" customHeight="1" thickBot="1" x14ac:dyDescent="0.3">
      <c r="A144" s="30"/>
      <c r="B144" s="25"/>
      <c r="C144" s="28"/>
      <c r="D144" s="204"/>
      <c r="E144" s="20"/>
      <c r="F144" s="25"/>
      <c r="G144" s="22"/>
      <c r="H144" s="204"/>
      <c r="I144" s="22"/>
      <c r="J144" s="245" t="str">
        <f>IF($O$118="1/2",INPUT!C65,"")</f>
        <v/>
      </c>
      <c r="K144" s="46" t="str">
        <f>IF($O$118="1/2",(CONCATENATE(VLOOKUP(J144,QualResult!$V$4:$AA$278,2,FALSE)," ",VLOOKUP(J144,QualResult!$V$4:$AA$278,3,FALSE)," ",VLOOKUP(J144,QualResult!$V$4:$AA$278,4,FALSE))),_xlfn.XLOOKUP(1,H140:H141,G140:G141," ",0))</f>
        <v xml:space="preserve"> </v>
      </c>
      <c r="L144" s="214"/>
      <c r="M144" s="27"/>
      <c r="N144" s="25"/>
      <c r="O144" s="22"/>
      <c r="P144" s="22"/>
      <c r="Q144" s="30"/>
    </row>
    <row r="145" spans="1:17" ht="15" customHeight="1" thickBot="1" x14ac:dyDescent="0.3">
      <c r="A145" s="30"/>
      <c r="B145" s="207" t="s">
        <v>62</v>
      </c>
      <c r="C145" s="63">
        <f>IF($O$118="1/8",C141+INPUT!$B$8,"")</f>
        <v>0.49861111111111106</v>
      </c>
      <c r="E145" s="22"/>
      <c r="F145" s="25"/>
      <c r="G145" s="22"/>
      <c r="H145" s="204"/>
      <c r="I145" s="22"/>
      <c r="J145" s="245" t="str">
        <f>IF($O$118="1/2",INPUT!C66,"")</f>
        <v/>
      </c>
      <c r="K145" s="46" t="str">
        <f>IF($O$118="1/2",(CONCATENATE(VLOOKUP(J145,QualResult!$V$4:$AA$278,2,FALSE)," ",VLOOKUP(J145,QualResult!$V$4:$AA$278,3,FALSE)," ",VLOOKUP(J145,QualResult!$V$4:$AA$278,4,FALSE))),_xlfn.XLOOKUP(1,H148:H149,G148:G149," ",0))</f>
        <v xml:space="preserve"> </v>
      </c>
      <c r="L145" s="214"/>
      <c r="M145" s="22"/>
      <c r="N145" s="25"/>
      <c r="O145" s="22"/>
      <c r="P145" s="22"/>
      <c r="Q145" s="30"/>
    </row>
    <row r="146" spans="1:17" ht="15" customHeight="1" thickBot="1" x14ac:dyDescent="0.3">
      <c r="A146" s="30"/>
      <c r="B146" s="245">
        <f>IF($O$118="1/8",INPUT!$A67,"")</f>
        <v>7</v>
      </c>
      <c r="C146" s="26" t="str">
        <f>IF($O$118="1/8",(CONCATENATE(VLOOKUP(B146,QualResult!$V$4:$AA$278,2,FALSE)," ",VLOOKUP(B146,QualResult!$V$4:$AA$278,3,FALSE)," ",VLOOKUP(B146,QualResult!$V$4:$AA$278,4,FALSE))),"")</f>
        <v>7 Vigants Rai.</v>
      </c>
      <c r="D146" s="214"/>
      <c r="E146" s="27"/>
      <c r="F146" s="25"/>
      <c r="G146" s="22"/>
      <c r="H146" s="204"/>
      <c r="I146" s="22"/>
      <c r="J146" s="25"/>
      <c r="K146" s="22"/>
      <c r="L146" s="22"/>
      <c r="M146" s="22"/>
      <c r="N146" s="25"/>
      <c r="O146" s="22"/>
      <c r="P146" s="22"/>
      <c r="Q146" s="30"/>
    </row>
    <row r="147" spans="1:17" ht="15" customHeight="1" thickBot="1" x14ac:dyDescent="0.3">
      <c r="A147" s="30"/>
      <c r="B147" s="245">
        <f>IF($O$118="1/8",INPUT!$A68,"")</f>
        <v>10</v>
      </c>
      <c r="C147" s="26" t="str">
        <f>IF($O$118="1/8",(CONCATENATE(VLOOKUP(B147,QualResult!$V$4:$AA$278,2,FALSE)," ",VLOOKUP(B147,QualResult!$V$4:$AA$278,3,FALSE)," ",VLOOKUP(B147,QualResult!$V$4:$AA$278,4,FALSE))),"")</f>
        <v>10 Kristoffersen Pat.</v>
      </c>
      <c r="D147" s="214"/>
      <c r="E147" s="27"/>
      <c r="F147" s="207" t="s">
        <v>208</v>
      </c>
      <c r="G147" s="63">
        <f>IF($G$120&gt;0,G139+INPUT!$B$8,"")</f>
        <v>0.52222222222222214</v>
      </c>
      <c r="I147" s="22"/>
      <c r="J147" s="25"/>
      <c r="K147" s="22"/>
      <c r="L147" s="22"/>
      <c r="M147" s="22"/>
      <c r="N147" s="25"/>
      <c r="O147" s="22"/>
      <c r="P147" s="22"/>
      <c r="Q147" s="30"/>
    </row>
    <row r="148" spans="1:17" ht="15" customHeight="1" thickBot="1" x14ac:dyDescent="0.3">
      <c r="A148" s="30"/>
      <c r="B148" s="25"/>
      <c r="C148" s="28"/>
      <c r="D148" s="204"/>
      <c r="E148" s="22"/>
      <c r="F148" s="245" t="str">
        <f>IF($O$118="1/4",INPUT!B69,"")</f>
        <v/>
      </c>
      <c r="G148" s="26" t="str">
        <f>IF($O$118="1/4",(CONCATENATE(VLOOKUP(F148,QualResult!$V$4:$AA$278,2,FALSE)," ",VLOOKUP(F148,QualResult!$V$4:$AA$278,3,FALSE)," ",VLOOKUP(F148,QualResult!$V$4:$AA$278,4,FALSE))),_xlfn.XLOOKUP(1,D146:D147,C146:C147," ",0))</f>
        <v xml:space="preserve"> </v>
      </c>
      <c r="H148" s="214"/>
      <c r="I148" s="27"/>
      <c r="J148" s="25"/>
      <c r="K148" s="22"/>
      <c r="L148" s="22"/>
      <c r="M148" s="22"/>
      <c r="N148" s="25"/>
      <c r="O148" s="22"/>
      <c r="P148" s="22"/>
      <c r="Q148" s="30"/>
    </row>
    <row r="149" spans="1:17" ht="15" customHeight="1" thickBot="1" x14ac:dyDescent="0.3">
      <c r="A149" s="30"/>
      <c r="B149" s="207" t="s">
        <v>63</v>
      </c>
      <c r="C149" s="63">
        <f>IF($O$118="1/8",C145+INPUT!$B$8,"")</f>
        <v>0.49999999999999994</v>
      </c>
      <c r="E149" s="22"/>
      <c r="F149" s="245" t="str">
        <f>IF($O$118="1/4",INPUT!B70,"")</f>
        <v/>
      </c>
      <c r="G149" s="26" t="str">
        <f>IF($O$118="1/4",(CONCATENATE(VLOOKUP(F149,QualResult!$V$4:$AA$278,2,FALSE)," ",VLOOKUP(F149,QualResult!$V$4:$AA$278,3,FALSE)," ",VLOOKUP(F149,QualResult!$V$4:$AA$278,4,FALSE))),_xlfn.XLOOKUP(1,D150:D151,C150:C151," ",0))</f>
        <v xml:space="preserve"> </v>
      </c>
      <c r="H149" s="214"/>
      <c r="I149" s="31"/>
      <c r="J149" s="25"/>
      <c r="K149" s="22"/>
      <c r="L149" s="22"/>
      <c r="M149" s="22"/>
      <c r="N149" s="25"/>
      <c r="O149" s="22"/>
      <c r="P149" s="22"/>
      <c r="Q149" s="30"/>
    </row>
    <row r="150" spans="1:17" ht="15" customHeight="1" thickBot="1" x14ac:dyDescent="0.3">
      <c r="A150" s="30"/>
      <c r="B150" s="245">
        <f>IF($O$118="1/8",INPUT!$A71,"")</f>
        <v>2</v>
      </c>
      <c r="C150" s="26" t="str">
        <f>IF($O$118="1/8",(CONCATENATE(VLOOKUP(B150,QualResult!$V$4:$AA$278,2,FALSE)," ",VLOOKUP(B150,QualResult!$V$4:$AA$278,3,FALSE)," ",VLOOKUP(B150,QualResult!$V$4:$AA$278,4,FALSE))),"")</f>
        <v>2 Olafsen Jos.</v>
      </c>
      <c r="D150" s="214"/>
      <c r="E150" s="27"/>
      <c r="F150" s="25"/>
      <c r="G150" s="22"/>
      <c r="H150" s="22"/>
      <c r="I150" s="22"/>
      <c r="J150" s="25"/>
      <c r="K150" s="22"/>
      <c r="L150" s="22"/>
      <c r="M150" s="22"/>
      <c r="N150" s="25"/>
      <c r="O150" s="22"/>
      <c r="P150" s="22"/>
      <c r="Q150" s="30"/>
    </row>
    <row r="151" spans="1:17" ht="15" customHeight="1" thickBot="1" x14ac:dyDescent="0.3">
      <c r="A151" s="30"/>
      <c r="B151" s="245">
        <f>IF($O$118="1/8",INPUT!$A72,"")</f>
        <v>15</v>
      </c>
      <c r="C151" s="26" t="str">
        <f>IF($O$118="1/8",(CONCATENATE(VLOOKUP(B151,QualResult!$V$4:$AA$278,2,FALSE)," ",VLOOKUP(B151,QualResult!$V$4:$AA$278,3,FALSE)," ",VLOOKUP(B151,QualResult!$V$4:$AA$278,4,FALSE))),"")</f>
        <v>15 Curti Luca</v>
      </c>
      <c r="D151" s="214"/>
      <c r="E151" s="31"/>
      <c r="F151" s="25"/>
      <c r="G151" s="22"/>
      <c r="H151" s="22"/>
      <c r="I151" s="22"/>
      <c r="J151" s="25"/>
      <c r="K151" s="22"/>
      <c r="L151" s="22"/>
      <c r="M151" s="22"/>
      <c r="N151" s="25"/>
      <c r="O151" s="22"/>
      <c r="P151" s="22"/>
      <c r="Q151" s="30"/>
    </row>
    <row r="152" spans="1:17" ht="6" customHeight="1" x14ac:dyDescent="0.25">
      <c r="A152" s="30"/>
      <c r="B152" s="30"/>
      <c r="C152" s="30"/>
      <c r="D152" s="30"/>
      <c r="E152" s="30"/>
      <c r="F152" s="30"/>
      <c r="G152" s="30"/>
      <c r="H152" s="30"/>
      <c r="I152" s="30"/>
      <c r="J152" s="30"/>
      <c r="K152" s="30"/>
      <c r="L152" s="30"/>
      <c r="M152" s="30"/>
      <c r="N152" s="30"/>
      <c r="O152" s="30"/>
      <c r="P152" s="30"/>
      <c r="Q152" s="30"/>
    </row>
  </sheetData>
  <mergeCells count="24">
    <mergeCell ref="B2:P2"/>
    <mergeCell ref="B3:P3"/>
    <mergeCell ref="B41:P41"/>
    <mergeCell ref="E4:H4"/>
    <mergeCell ref="I4:J4"/>
    <mergeCell ref="K4:N4"/>
    <mergeCell ref="K17:K26"/>
    <mergeCell ref="B40:P40"/>
    <mergeCell ref="K55:K64"/>
    <mergeCell ref="B79:P79"/>
    <mergeCell ref="E42:H42"/>
    <mergeCell ref="I42:J42"/>
    <mergeCell ref="K42:N42"/>
    <mergeCell ref="K93:K102"/>
    <mergeCell ref="B78:P78"/>
    <mergeCell ref="K131:K140"/>
    <mergeCell ref="E80:H80"/>
    <mergeCell ref="I80:J80"/>
    <mergeCell ref="K80:N80"/>
    <mergeCell ref="E118:H118"/>
    <mergeCell ref="I118:J118"/>
    <mergeCell ref="K118:N118"/>
    <mergeCell ref="B117:P117"/>
    <mergeCell ref="B116:P116"/>
  </mergeCells>
  <pageMargins left="0.23622047244094491" right="0.23622047244094491" top="0.35433070866141736" bottom="0.55118110236220474" header="0" footer="0"/>
  <pageSetup paperSize="9" orientation="landscape" useFirstPageNumber="1" horizontalDpi="300" verticalDpi="300" r:id="rId1"/>
  <headerFooter alignWithMargins="0">
    <oddFooter>&amp;C&amp;1#&amp;"Calibri"&amp;7&amp;K000000- Classified as Confidential -</oddFooter>
  </headerFooter>
  <rowBreaks count="3" manualBreakCount="3">
    <brk id="38" max="16" man="1"/>
    <brk id="76" max="16" man="1"/>
    <brk id="114" max="1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4D493-2205-41A5-8C8F-93E659B90A4E}">
  <dimension ref="A1:AB289"/>
  <sheetViews>
    <sheetView zoomScale="130" zoomScaleNormal="130" workbookViewId="0">
      <selection activeCell="Q16" sqref="Q16"/>
    </sheetView>
  </sheetViews>
  <sheetFormatPr defaultRowHeight="13.2" x14ac:dyDescent="0.25"/>
  <cols>
    <col min="1" max="1" width="4" style="125" customWidth="1"/>
    <col min="2" max="2" width="4" style="200" customWidth="1"/>
    <col min="3" max="3" width="16.5546875" customWidth="1"/>
    <col min="4" max="4" width="6.5546875" customWidth="1"/>
    <col min="7" max="7" width="3.33203125" style="37" customWidth="1"/>
    <col min="8" max="8" width="4" style="125" customWidth="1"/>
    <col min="9" max="9" width="4" style="200" customWidth="1"/>
    <col min="10" max="10" width="16.5546875" customWidth="1"/>
    <col min="11" max="11" width="6.5546875" customWidth="1"/>
    <col min="14" max="14" width="3.33203125" style="37" customWidth="1"/>
    <col min="15" max="15" width="4" style="125" customWidth="1"/>
    <col min="16" max="16" width="4" style="200" customWidth="1"/>
    <col min="17" max="17" width="16.5546875" customWidth="1"/>
    <col min="18" max="18" width="6.5546875" customWidth="1"/>
    <col min="21" max="21" width="3.33203125" style="37" customWidth="1"/>
    <col min="22" max="22" width="4" style="125" customWidth="1"/>
    <col min="23" max="23" width="4" style="200" customWidth="1"/>
    <col min="24" max="24" width="14.77734375" customWidth="1"/>
    <col min="25" max="25" width="8.44140625" customWidth="1"/>
    <col min="28" max="28" width="3.33203125" style="37" customWidth="1"/>
  </cols>
  <sheetData>
    <row r="1" spans="1:28" s="12" customFormat="1" x14ac:dyDescent="0.25">
      <c r="A1" s="174" t="s">
        <v>35</v>
      </c>
      <c r="B1" s="175"/>
      <c r="C1" s="175"/>
      <c r="D1" s="175"/>
      <c r="E1" s="175"/>
      <c r="F1" s="176"/>
      <c r="G1" s="66"/>
      <c r="H1" s="177" t="s">
        <v>36</v>
      </c>
      <c r="I1" s="178"/>
      <c r="J1" s="178"/>
      <c r="K1" s="178"/>
      <c r="L1" s="178"/>
      <c r="M1" s="179"/>
      <c r="N1" s="66"/>
      <c r="O1" s="180" t="s">
        <v>37</v>
      </c>
      <c r="P1" s="181"/>
      <c r="Q1" s="181"/>
      <c r="R1" s="181"/>
      <c r="S1" s="181"/>
      <c r="T1" s="182"/>
      <c r="U1" s="66"/>
      <c r="V1" s="183" t="s">
        <v>38</v>
      </c>
      <c r="W1" s="184"/>
      <c r="X1" s="184"/>
      <c r="Y1" s="184"/>
      <c r="Z1" s="184"/>
      <c r="AA1" s="185"/>
      <c r="AB1" s="66"/>
    </row>
    <row r="2" spans="1:28" ht="13.8" thickBot="1" x14ac:dyDescent="0.3">
      <c r="A2" s="186" t="str">
        <f>INPUT!B13</f>
        <v>JW</v>
      </c>
      <c r="B2" s="187"/>
      <c r="C2" s="187" t="str">
        <f>brackets_small!K17</f>
        <v>JW</v>
      </c>
      <c r="D2" s="187"/>
      <c r="E2" s="187"/>
      <c r="F2" s="188"/>
      <c r="H2" s="189" t="str">
        <f>INPUT!B14</f>
        <v>JM</v>
      </c>
      <c r="I2" s="190"/>
      <c r="J2" s="190"/>
      <c r="K2" s="190" t="str">
        <f>brackets_small!AA17</f>
        <v>JM</v>
      </c>
      <c r="L2" s="190"/>
      <c r="M2" s="191"/>
      <c r="O2" s="192" t="str">
        <f>INPUT!B15</f>
        <v>SW</v>
      </c>
      <c r="P2" s="193"/>
      <c r="Q2" s="193"/>
      <c r="R2" s="193" t="str">
        <f>brackets_small!K55</f>
        <v>SW</v>
      </c>
      <c r="S2" s="193"/>
      <c r="T2" s="194"/>
      <c r="V2" s="195" t="str">
        <f>INPUT!B16</f>
        <v>SM</v>
      </c>
      <c r="W2" s="196"/>
      <c r="X2" s="196"/>
      <c r="Y2" s="196" t="str">
        <f>brackets_small!AA55</f>
        <v>SM</v>
      </c>
      <c r="Z2" s="196"/>
      <c r="AA2" s="197"/>
    </row>
    <row r="3" spans="1:28" s="13" customFormat="1" ht="13.8" thickBot="1" x14ac:dyDescent="0.3">
      <c r="A3" s="122" t="s">
        <v>30</v>
      </c>
      <c r="B3" s="199" t="s">
        <v>199</v>
      </c>
      <c r="C3" s="129" t="s">
        <v>32</v>
      </c>
      <c r="D3" s="129" t="s">
        <v>31</v>
      </c>
      <c r="E3" s="130" t="s">
        <v>33</v>
      </c>
      <c r="F3" s="130" t="s">
        <v>34</v>
      </c>
      <c r="G3" s="131"/>
      <c r="H3" s="126" t="s">
        <v>30</v>
      </c>
      <c r="I3" s="199" t="s">
        <v>199</v>
      </c>
      <c r="J3" s="129" t="s">
        <v>32</v>
      </c>
      <c r="K3" s="129" t="s">
        <v>31</v>
      </c>
      <c r="L3" s="132" t="s">
        <v>33</v>
      </c>
      <c r="M3" s="132" t="s">
        <v>34</v>
      </c>
      <c r="N3" s="131"/>
      <c r="O3" s="261" t="s">
        <v>30</v>
      </c>
      <c r="P3" s="199" t="s">
        <v>199</v>
      </c>
      <c r="Q3" s="129" t="s">
        <v>32</v>
      </c>
      <c r="R3" s="129" t="s">
        <v>31</v>
      </c>
      <c r="S3" s="133" t="s">
        <v>33</v>
      </c>
      <c r="T3" s="133" t="s">
        <v>34</v>
      </c>
      <c r="U3" s="131"/>
      <c r="V3" s="262" t="s">
        <v>30</v>
      </c>
      <c r="W3" s="199" t="s">
        <v>199</v>
      </c>
      <c r="X3" s="129" t="s">
        <v>32</v>
      </c>
      <c r="Y3" s="129" t="s">
        <v>31</v>
      </c>
      <c r="Z3" s="134" t="s">
        <v>33</v>
      </c>
      <c r="AA3" s="134" t="s">
        <v>34</v>
      </c>
      <c r="AB3" s="131"/>
    </row>
    <row r="4" spans="1:28" x14ac:dyDescent="0.25">
      <c r="A4" s="123">
        <v>1</v>
      </c>
      <c r="B4" s="200">
        <v>101</v>
      </c>
      <c r="C4" t="s">
        <v>105</v>
      </c>
      <c r="D4" t="s">
        <v>106</v>
      </c>
      <c r="E4" t="s">
        <v>41</v>
      </c>
      <c r="F4">
        <v>23.29</v>
      </c>
      <c r="H4" s="127">
        <v>1</v>
      </c>
      <c r="I4" s="200">
        <v>21</v>
      </c>
      <c r="J4" t="s">
        <v>230</v>
      </c>
      <c r="K4" t="s">
        <v>132</v>
      </c>
      <c r="L4" t="s">
        <v>46</v>
      </c>
      <c r="M4" s="140">
        <v>21</v>
      </c>
      <c r="O4" s="121">
        <v>1</v>
      </c>
      <c r="P4" s="200">
        <v>33</v>
      </c>
      <c r="Q4" t="s">
        <v>45</v>
      </c>
      <c r="R4" t="s">
        <v>120</v>
      </c>
      <c r="S4" t="s">
        <v>40</v>
      </c>
      <c r="T4">
        <v>22.31</v>
      </c>
      <c r="V4" s="128">
        <v>1</v>
      </c>
      <c r="W4" s="200">
        <v>1</v>
      </c>
      <c r="X4" t="s">
        <v>144</v>
      </c>
      <c r="Y4" t="s">
        <v>145</v>
      </c>
      <c r="Z4" t="s">
        <v>41</v>
      </c>
      <c r="AA4">
        <v>19.52</v>
      </c>
    </row>
    <row r="5" spans="1:28" x14ac:dyDescent="0.25">
      <c r="A5" s="123">
        <v>2</v>
      </c>
      <c r="B5" s="200">
        <v>102</v>
      </c>
      <c r="C5" t="s">
        <v>98</v>
      </c>
      <c r="D5" t="s">
        <v>74</v>
      </c>
      <c r="E5" t="s">
        <v>41</v>
      </c>
      <c r="F5">
        <v>23.41</v>
      </c>
      <c r="H5" s="127">
        <v>2</v>
      </c>
      <c r="I5" s="200">
        <v>22</v>
      </c>
      <c r="J5" t="s">
        <v>133</v>
      </c>
      <c r="K5" t="s">
        <v>110</v>
      </c>
      <c r="L5" t="s">
        <v>42</v>
      </c>
      <c r="M5">
        <v>21.12</v>
      </c>
      <c r="O5" s="121">
        <v>2</v>
      </c>
      <c r="P5" s="200">
        <v>34</v>
      </c>
      <c r="Q5" t="s">
        <v>121</v>
      </c>
      <c r="R5" t="s">
        <v>122</v>
      </c>
      <c r="S5" t="s">
        <v>46</v>
      </c>
      <c r="T5">
        <v>22.92</v>
      </c>
      <c r="V5" s="128">
        <v>2</v>
      </c>
      <c r="W5" s="200">
        <v>2</v>
      </c>
      <c r="X5" t="s">
        <v>146</v>
      </c>
      <c r="Y5" t="s">
        <v>147</v>
      </c>
      <c r="Z5" t="s">
        <v>40</v>
      </c>
      <c r="AA5">
        <v>19.68</v>
      </c>
    </row>
    <row r="6" spans="1:28" x14ac:dyDescent="0.25">
      <c r="A6" s="123">
        <v>3</v>
      </c>
      <c r="B6" s="200">
        <v>103</v>
      </c>
      <c r="C6" t="s">
        <v>99</v>
      </c>
      <c r="D6" t="s">
        <v>100</v>
      </c>
      <c r="E6" t="s">
        <v>107</v>
      </c>
      <c r="F6">
        <v>23.82</v>
      </c>
      <c r="H6" s="127">
        <v>3</v>
      </c>
      <c r="I6" s="200">
        <v>23</v>
      </c>
      <c r="J6" t="s">
        <v>134</v>
      </c>
      <c r="K6" t="s">
        <v>75</v>
      </c>
      <c r="L6" t="s">
        <v>46</v>
      </c>
      <c r="M6">
        <v>21.18</v>
      </c>
      <c r="O6" s="121">
        <v>3</v>
      </c>
      <c r="P6" s="200">
        <v>35</v>
      </c>
      <c r="Q6" t="s">
        <v>123</v>
      </c>
      <c r="R6" t="s">
        <v>124</v>
      </c>
      <c r="S6" t="s">
        <v>41</v>
      </c>
      <c r="T6">
        <v>23.11</v>
      </c>
      <c r="V6" s="128">
        <v>3</v>
      </c>
      <c r="W6" s="200">
        <v>3</v>
      </c>
      <c r="X6" t="s">
        <v>148</v>
      </c>
      <c r="Y6" t="s">
        <v>149</v>
      </c>
      <c r="Z6" t="s">
        <v>41</v>
      </c>
      <c r="AA6">
        <v>19.78</v>
      </c>
    </row>
    <row r="7" spans="1:28" x14ac:dyDescent="0.25">
      <c r="A7" s="123">
        <v>4</v>
      </c>
      <c r="B7" s="200">
        <v>104</v>
      </c>
      <c r="C7" t="s">
        <v>102</v>
      </c>
      <c r="D7" t="s">
        <v>101</v>
      </c>
      <c r="E7" t="s">
        <v>46</v>
      </c>
      <c r="F7">
        <v>24.03</v>
      </c>
      <c r="H7" s="127">
        <v>4</v>
      </c>
      <c r="I7" s="200">
        <v>24</v>
      </c>
      <c r="J7" t="s">
        <v>135</v>
      </c>
      <c r="K7" t="s">
        <v>136</v>
      </c>
      <c r="L7" t="s">
        <v>41</v>
      </c>
      <c r="M7" s="140">
        <v>21.2</v>
      </c>
      <c r="O7" s="121">
        <v>4</v>
      </c>
      <c r="P7" s="200">
        <v>36</v>
      </c>
      <c r="Q7" t="s">
        <v>125</v>
      </c>
      <c r="R7" t="s">
        <v>126</v>
      </c>
      <c r="S7" t="s">
        <v>46</v>
      </c>
      <c r="T7">
        <v>23.44</v>
      </c>
      <c r="V7" s="128">
        <v>4</v>
      </c>
      <c r="W7" s="200">
        <v>4</v>
      </c>
      <c r="X7" t="s">
        <v>150</v>
      </c>
      <c r="Y7" t="s">
        <v>151</v>
      </c>
      <c r="Z7" t="s">
        <v>43</v>
      </c>
      <c r="AA7">
        <v>20.18</v>
      </c>
    </row>
    <row r="8" spans="1:28" x14ac:dyDescent="0.25">
      <c r="A8" s="123">
        <v>5</v>
      </c>
      <c r="B8" s="200">
        <v>105</v>
      </c>
      <c r="C8" t="s">
        <v>108</v>
      </c>
      <c r="D8" t="s">
        <v>103</v>
      </c>
      <c r="E8" t="s">
        <v>39</v>
      </c>
      <c r="F8">
        <v>24.43</v>
      </c>
      <c r="H8" s="127">
        <v>5</v>
      </c>
      <c r="I8" s="200">
        <v>25</v>
      </c>
      <c r="J8" t="s">
        <v>137</v>
      </c>
      <c r="K8" t="s">
        <v>138</v>
      </c>
      <c r="L8" t="s">
        <v>41</v>
      </c>
      <c r="M8">
        <v>21.58</v>
      </c>
      <c r="O8" s="121">
        <v>5</v>
      </c>
      <c r="P8" s="200">
        <v>37</v>
      </c>
      <c r="Q8" t="s">
        <v>127</v>
      </c>
      <c r="R8" t="s">
        <v>128</v>
      </c>
      <c r="S8" t="s">
        <v>42</v>
      </c>
      <c r="T8">
        <v>24.19</v>
      </c>
      <c r="V8" s="128">
        <v>5</v>
      </c>
      <c r="W8" s="200">
        <v>5</v>
      </c>
      <c r="X8" t="s">
        <v>152</v>
      </c>
      <c r="Y8" t="s">
        <v>153</v>
      </c>
      <c r="Z8" t="s">
        <v>41</v>
      </c>
      <c r="AA8" s="140">
        <v>20.3</v>
      </c>
    </row>
    <row r="9" spans="1:28" x14ac:dyDescent="0.25">
      <c r="A9" s="123">
        <v>6</v>
      </c>
      <c r="B9" s="200">
        <v>106</v>
      </c>
      <c r="C9" t="s">
        <v>109</v>
      </c>
      <c r="D9" t="s">
        <v>110</v>
      </c>
      <c r="E9" t="s">
        <v>41</v>
      </c>
      <c r="F9">
        <v>24.52</v>
      </c>
      <c r="H9" s="127">
        <v>6</v>
      </c>
      <c r="I9" s="200">
        <v>26</v>
      </c>
      <c r="J9" t="s">
        <v>139</v>
      </c>
      <c r="K9" t="s">
        <v>110</v>
      </c>
      <c r="L9" t="s">
        <v>40</v>
      </c>
      <c r="M9">
        <v>21.72</v>
      </c>
      <c r="O9" s="121">
        <v>6</v>
      </c>
      <c r="P9" s="200">
        <v>38</v>
      </c>
      <c r="Q9" t="s">
        <v>123</v>
      </c>
      <c r="R9" t="s">
        <v>74</v>
      </c>
      <c r="S9" t="s">
        <v>41</v>
      </c>
      <c r="T9">
        <v>24.44</v>
      </c>
      <c r="V9" s="128">
        <v>6</v>
      </c>
      <c r="W9" s="200">
        <v>6</v>
      </c>
      <c r="X9" t="s">
        <v>154</v>
      </c>
      <c r="Y9" t="s">
        <v>155</v>
      </c>
      <c r="Z9" t="s">
        <v>42</v>
      </c>
      <c r="AA9">
        <v>20.32</v>
      </c>
    </row>
    <row r="10" spans="1:28" x14ac:dyDescent="0.25">
      <c r="A10" s="123">
        <v>7</v>
      </c>
      <c r="B10" s="200">
        <v>107</v>
      </c>
      <c r="C10" t="s">
        <v>111</v>
      </c>
      <c r="D10" t="s">
        <v>103</v>
      </c>
      <c r="E10" t="s">
        <v>41</v>
      </c>
      <c r="F10">
        <v>25.15</v>
      </c>
      <c r="H10" s="127">
        <v>7</v>
      </c>
      <c r="I10" s="200">
        <v>27</v>
      </c>
      <c r="J10" t="s">
        <v>142</v>
      </c>
      <c r="K10" t="s">
        <v>143</v>
      </c>
      <c r="L10" t="s">
        <v>42</v>
      </c>
      <c r="M10">
        <v>22.19</v>
      </c>
      <c r="O10" s="121">
        <v>7</v>
      </c>
      <c r="P10" s="200">
        <v>39</v>
      </c>
      <c r="Q10" t="s">
        <v>129</v>
      </c>
      <c r="R10" t="s">
        <v>130</v>
      </c>
      <c r="S10" t="s">
        <v>41</v>
      </c>
      <c r="T10">
        <v>24.65</v>
      </c>
      <c r="V10" s="128">
        <v>7</v>
      </c>
      <c r="W10" s="200">
        <v>7</v>
      </c>
      <c r="X10" t="s">
        <v>156</v>
      </c>
      <c r="Y10" t="s">
        <v>143</v>
      </c>
      <c r="Z10" t="s">
        <v>42</v>
      </c>
      <c r="AA10">
        <v>20.420000000000002</v>
      </c>
    </row>
    <row r="11" spans="1:28" x14ac:dyDescent="0.25">
      <c r="A11" s="123">
        <v>8</v>
      </c>
      <c r="B11" s="200">
        <v>108</v>
      </c>
      <c r="C11" t="s">
        <v>104</v>
      </c>
      <c r="D11" t="s">
        <v>112</v>
      </c>
      <c r="E11" t="s">
        <v>39</v>
      </c>
      <c r="F11">
        <v>25.71</v>
      </c>
      <c r="H11" s="127">
        <v>8</v>
      </c>
      <c r="I11" s="200">
        <v>28</v>
      </c>
      <c r="J11" t="s">
        <v>140</v>
      </c>
      <c r="K11" t="s">
        <v>141</v>
      </c>
      <c r="L11" t="s">
        <v>46</v>
      </c>
      <c r="M11" s="140">
        <v>22.2</v>
      </c>
      <c r="O11" s="121">
        <v>8</v>
      </c>
      <c r="P11" s="200">
        <v>40</v>
      </c>
      <c r="Q11" t="s">
        <v>131</v>
      </c>
      <c r="R11" t="s">
        <v>74</v>
      </c>
      <c r="S11" t="s">
        <v>40</v>
      </c>
      <c r="T11">
        <v>25.35</v>
      </c>
      <c r="V11" s="128">
        <v>8</v>
      </c>
      <c r="W11" s="200">
        <v>8</v>
      </c>
      <c r="X11" t="s">
        <v>157</v>
      </c>
      <c r="Y11" t="s">
        <v>158</v>
      </c>
      <c r="Z11" t="s">
        <v>40</v>
      </c>
      <c r="AA11">
        <v>20.43</v>
      </c>
    </row>
    <row r="12" spans="1:28" x14ac:dyDescent="0.25">
      <c r="A12" s="123">
        <v>9</v>
      </c>
      <c r="B12" s="200">
        <v>109</v>
      </c>
      <c r="C12" t="s">
        <v>113</v>
      </c>
      <c r="D12" t="s">
        <v>114</v>
      </c>
      <c r="E12" t="s">
        <v>47</v>
      </c>
      <c r="F12">
        <v>25.96</v>
      </c>
      <c r="H12" s="127">
        <v>9</v>
      </c>
      <c r="I12" s="200">
        <v>29</v>
      </c>
      <c r="J12" t="s">
        <v>188</v>
      </c>
      <c r="K12" t="s">
        <v>189</v>
      </c>
      <c r="L12" t="s">
        <v>44</v>
      </c>
      <c r="M12">
        <v>22.41</v>
      </c>
      <c r="O12" s="121">
        <v>9</v>
      </c>
      <c r="P12" s="200">
        <v>41</v>
      </c>
      <c r="Q12" t="s">
        <v>183</v>
      </c>
      <c r="R12" t="s">
        <v>184</v>
      </c>
      <c r="S12" t="s">
        <v>47</v>
      </c>
      <c r="T12">
        <v>25.73</v>
      </c>
      <c r="V12" s="128">
        <v>9</v>
      </c>
      <c r="W12" s="200">
        <v>9</v>
      </c>
      <c r="X12" t="s">
        <v>162</v>
      </c>
      <c r="Y12" t="s">
        <v>163</v>
      </c>
      <c r="Z12" t="s">
        <v>41</v>
      </c>
      <c r="AA12">
        <v>20.84</v>
      </c>
    </row>
    <row r="13" spans="1:28" x14ac:dyDescent="0.25">
      <c r="A13" s="123">
        <v>10</v>
      </c>
      <c r="B13" s="200">
        <v>110</v>
      </c>
      <c r="C13" t="s">
        <v>115</v>
      </c>
      <c r="D13" t="s">
        <v>114</v>
      </c>
      <c r="E13" t="s">
        <v>47</v>
      </c>
      <c r="F13">
        <v>26.04</v>
      </c>
      <c r="H13" s="127">
        <v>10</v>
      </c>
      <c r="I13" s="200">
        <v>30</v>
      </c>
      <c r="J13" t="s">
        <v>190</v>
      </c>
      <c r="K13" t="s">
        <v>103</v>
      </c>
      <c r="L13" t="s">
        <v>41</v>
      </c>
      <c r="M13">
        <v>22.45</v>
      </c>
      <c r="O13" s="121">
        <v>10</v>
      </c>
      <c r="P13" s="200">
        <v>42</v>
      </c>
      <c r="Q13" t="s">
        <v>185</v>
      </c>
      <c r="R13" t="s">
        <v>186</v>
      </c>
      <c r="S13" t="s">
        <v>44</v>
      </c>
      <c r="T13">
        <v>26.24</v>
      </c>
      <c r="V13" s="128">
        <v>10</v>
      </c>
      <c r="W13" s="200">
        <v>10</v>
      </c>
      <c r="X13" t="s">
        <v>160</v>
      </c>
      <c r="Y13" t="s">
        <v>161</v>
      </c>
      <c r="Z13" t="s">
        <v>40</v>
      </c>
      <c r="AA13">
        <v>20.88</v>
      </c>
    </row>
    <row r="14" spans="1:28" x14ac:dyDescent="0.25">
      <c r="A14" s="123">
        <v>11</v>
      </c>
      <c r="B14" s="200">
        <v>111</v>
      </c>
      <c r="C14" t="s">
        <v>116</v>
      </c>
      <c r="D14" t="s">
        <v>117</v>
      </c>
      <c r="E14" t="s">
        <v>41</v>
      </c>
      <c r="F14">
        <v>26.74</v>
      </c>
      <c r="H14" s="127">
        <v>11</v>
      </c>
      <c r="I14" s="200">
        <v>31</v>
      </c>
      <c r="J14" t="s">
        <v>191</v>
      </c>
      <c r="K14" t="s">
        <v>192</v>
      </c>
      <c r="L14" t="s">
        <v>41</v>
      </c>
      <c r="M14">
        <v>22.64</v>
      </c>
      <c r="O14" s="121">
        <v>11</v>
      </c>
      <c r="P14" s="200">
        <v>43</v>
      </c>
      <c r="Q14" t="s">
        <v>187</v>
      </c>
      <c r="R14" t="s">
        <v>130</v>
      </c>
      <c r="S14" t="s">
        <v>41</v>
      </c>
      <c r="T14">
        <v>26.64</v>
      </c>
      <c r="V14" s="128">
        <v>11</v>
      </c>
      <c r="W14" s="200">
        <v>11</v>
      </c>
      <c r="X14" t="s">
        <v>164</v>
      </c>
      <c r="Y14" t="s">
        <v>165</v>
      </c>
      <c r="Z14" t="s">
        <v>41</v>
      </c>
      <c r="AA14">
        <v>21.07</v>
      </c>
    </row>
    <row r="15" spans="1:28" x14ac:dyDescent="0.25">
      <c r="A15" s="123">
        <v>12</v>
      </c>
      <c r="B15" s="200">
        <v>112</v>
      </c>
      <c r="C15" t="s">
        <v>118</v>
      </c>
      <c r="D15" t="s">
        <v>119</v>
      </c>
      <c r="E15" t="s">
        <v>42</v>
      </c>
      <c r="F15">
        <v>27.55</v>
      </c>
      <c r="H15" s="127">
        <v>12</v>
      </c>
      <c r="I15" s="200">
        <v>32</v>
      </c>
      <c r="J15" t="s">
        <v>193</v>
      </c>
      <c r="K15" t="s">
        <v>195</v>
      </c>
      <c r="L15" t="s">
        <v>47</v>
      </c>
      <c r="M15" s="140">
        <v>23</v>
      </c>
      <c r="O15" s="121">
        <v>12</v>
      </c>
      <c r="V15" s="128">
        <v>12</v>
      </c>
      <c r="W15" s="200">
        <v>12</v>
      </c>
      <c r="X15" t="s">
        <v>166</v>
      </c>
      <c r="Y15" t="s">
        <v>167</v>
      </c>
      <c r="Z15" t="s">
        <v>40</v>
      </c>
      <c r="AA15">
        <v>21.21</v>
      </c>
    </row>
    <row r="16" spans="1:28" x14ac:dyDescent="0.25">
      <c r="A16" s="123">
        <v>13</v>
      </c>
      <c r="B16" s="200">
        <v>113</v>
      </c>
      <c r="C16" t="s">
        <v>32</v>
      </c>
      <c r="D16" t="s">
        <v>31</v>
      </c>
      <c r="E16" t="s">
        <v>210</v>
      </c>
      <c r="F16">
        <v>28.36</v>
      </c>
      <c r="H16" s="127">
        <v>13</v>
      </c>
      <c r="I16" s="200">
        <v>33</v>
      </c>
      <c r="J16" t="s">
        <v>194</v>
      </c>
      <c r="K16" t="s">
        <v>165</v>
      </c>
      <c r="L16" t="s">
        <v>41</v>
      </c>
      <c r="M16">
        <v>23.04</v>
      </c>
      <c r="O16" s="121">
        <v>13</v>
      </c>
      <c r="V16" s="128">
        <v>13</v>
      </c>
      <c r="W16" s="200">
        <v>13</v>
      </c>
      <c r="X16" t="s">
        <v>168</v>
      </c>
      <c r="Y16" t="s">
        <v>169</v>
      </c>
      <c r="Z16" t="s">
        <v>47</v>
      </c>
      <c r="AA16">
        <v>21.57</v>
      </c>
    </row>
    <row r="17" spans="1:27" x14ac:dyDescent="0.25">
      <c r="A17" s="123">
        <v>14</v>
      </c>
      <c r="B17" s="200">
        <v>114</v>
      </c>
      <c r="C17" t="s">
        <v>217</v>
      </c>
      <c r="D17" t="s">
        <v>218</v>
      </c>
      <c r="E17" t="s">
        <v>219</v>
      </c>
      <c r="F17">
        <v>29.17</v>
      </c>
      <c r="H17" s="127">
        <v>14</v>
      </c>
      <c r="I17" s="200">
        <v>34</v>
      </c>
      <c r="J17" t="s">
        <v>196</v>
      </c>
      <c r="K17" t="s">
        <v>197</v>
      </c>
      <c r="L17" t="s">
        <v>44</v>
      </c>
      <c r="M17">
        <v>23.38</v>
      </c>
      <c r="O17" s="121">
        <v>14</v>
      </c>
      <c r="V17" s="128">
        <v>14</v>
      </c>
      <c r="W17" s="200">
        <v>14</v>
      </c>
      <c r="X17" t="s">
        <v>170</v>
      </c>
      <c r="Y17" t="s">
        <v>171</v>
      </c>
      <c r="Z17" t="s">
        <v>41</v>
      </c>
      <c r="AA17">
        <v>21.63</v>
      </c>
    </row>
    <row r="18" spans="1:27" x14ac:dyDescent="0.25">
      <c r="A18" s="123">
        <v>15</v>
      </c>
      <c r="B18" s="200">
        <v>115</v>
      </c>
      <c r="C18" s="22" t="s">
        <v>211</v>
      </c>
      <c r="D18" t="s">
        <v>212</v>
      </c>
      <c r="E18" t="s">
        <v>213</v>
      </c>
      <c r="F18">
        <v>29.98</v>
      </c>
      <c r="H18" s="127">
        <v>15</v>
      </c>
      <c r="I18" s="200">
        <v>35</v>
      </c>
      <c r="J18" t="s">
        <v>198</v>
      </c>
      <c r="K18" t="s">
        <v>75</v>
      </c>
      <c r="L18" t="s">
        <v>41</v>
      </c>
      <c r="M18">
        <v>23.81</v>
      </c>
      <c r="O18" s="121">
        <v>15</v>
      </c>
      <c r="V18" s="128">
        <v>15</v>
      </c>
      <c r="W18" s="200">
        <v>15</v>
      </c>
      <c r="X18" t="s">
        <v>172</v>
      </c>
      <c r="Y18" t="s">
        <v>173</v>
      </c>
      <c r="Z18" t="s">
        <v>41</v>
      </c>
      <c r="AA18">
        <v>22.36</v>
      </c>
    </row>
    <row r="19" spans="1:27" x14ac:dyDescent="0.25">
      <c r="A19" s="123">
        <v>16</v>
      </c>
      <c r="B19" s="200">
        <v>116</v>
      </c>
      <c r="C19" t="s">
        <v>214</v>
      </c>
      <c r="D19" t="s">
        <v>215</v>
      </c>
      <c r="E19" t="s">
        <v>216</v>
      </c>
      <c r="F19">
        <v>30.79</v>
      </c>
      <c r="H19" s="127">
        <v>16</v>
      </c>
      <c r="J19" s="82"/>
      <c r="O19" s="121">
        <v>16</v>
      </c>
      <c r="V19" s="128">
        <v>16</v>
      </c>
      <c r="W19" s="200">
        <v>16</v>
      </c>
      <c r="X19" t="s">
        <v>174</v>
      </c>
      <c r="Y19" t="s">
        <v>175</v>
      </c>
      <c r="Z19" t="s">
        <v>43</v>
      </c>
      <c r="AA19">
        <v>22.54</v>
      </c>
    </row>
    <row r="20" spans="1:27" x14ac:dyDescent="0.25">
      <c r="A20" s="123">
        <v>17</v>
      </c>
      <c r="F20">
        <v>31.61</v>
      </c>
      <c r="H20" s="127">
        <v>17</v>
      </c>
      <c r="J20" s="82"/>
      <c r="O20" s="121">
        <v>17</v>
      </c>
      <c r="V20" s="128">
        <v>17</v>
      </c>
      <c r="W20" s="200">
        <v>17</v>
      </c>
      <c r="X20" t="s">
        <v>176</v>
      </c>
      <c r="Y20" t="s">
        <v>177</v>
      </c>
      <c r="Z20" t="s">
        <v>41</v>
      </c>
      <c r="AA20" s="140">
        <v>22.7</v>
      </c>
    </row>
    <row r="21" spans="1:27" x14ac:dyDescent="0.25">
      <c r="A21" s="123">
        <v>18</v>
      </c>
      <c r="H21" s="127">
        <v>18</v>
      </c>
      <c r="O21" s="121">
        <v>18</v>
      </c>
      <c r="V21" s="128">
        <v>18</v>
      </c>
      <c r="W21" s="200">
        <v>18</v>
      </c>
      <c r="X21" t="s">
        <v>178</v>
      </c>
      <c r="Y21" t="s">
        <v>179</v>
      </c>
      <c r="Z21" t="s">
        <v>47</v>
      </c>
      <c r="AA21">
        <v>23.06</v>
      </c>
    </row>
    <row r="22" spans="1:27" x14ac:dyDescent="0.25">
      <c r="A22" s="123">
        <v>19</v>
      </c>
      <c r="H22" s="127">
        <v>19</v>
      </c>
      <c r="J22" s="82"/>
      <c r="O22" s="121">
        <v>19</v>
      </c>
      <c r="V22" s="128">
        <v>19</v>
      </c>
      <c r="W22" s="200">
        <v>19</v>
      </c>
      <c r="X22" t="s">
        <v>180</v>
      </c>
      <c r="Y22" t="s">
        <v>149</v>
      </c>
      <c r="Z22" t="s">
        <v>41</v>
      </c>
      <c r="AA22">
        <v>23.17</v>
      </c>
    </row>
    <row r="23" spans="1:27" x14ac:dyDescent="0.25">
      <c r="A23" s="123">
        <v>20</v>
      </c>
      <c r="H23" s="127">
        <v>20</v>
      </c>
      <c r="O23" s="121">
        <v>20</v>
      </c>
      <c r="V23" s="128">
        <v>20</v>
      </c>
      <c r="W23" s="200">
        <v>20</v>
      </c>
      <c r="X23" t="s">
        <v>181</v>
      </c>
      <c r="Y23" t="s">
        <v>182</v>
      </c>
      <c r="Z23" t="s">
        <v>44</v>
      </c>
      <c r="AA23" s="140">
        <v>23.3</v>
      </c>
    </row>
    <row r="24" spans="1:27" x14ac:dyDescent="0.25">
      <c r="A24" s="123">
        <v>21</v>
      </c>
      <c r="H24" s="127">
        <v>21</v>
      </c>
      <c r="O24" s="121">
        <v>21</v>
      </c>
      <c r="V24" s="128">
        <v>21</v>
      </c>
    </row>
    <row r="25" spans="1:27" x14ac:dyDescent="0.25">
      <c r="A25" s="123">
        <v>22</v>
      </c>
      <c r="H25" s="127">
        <v>22</v>
      </c>
      <c r="O25" s="121">
        <v>22</v>
      </c>
      <c r="V25" s="128">
        <v>22</v>
      </c>
    </row>
    <row r="26" spans="1:27" x14ac:dyDescent="0.25">
      <c r="A26" s="123">
        <v>23</v>
      </c>
      <c r="H26" s="127">
        <v>23</v>
      </c>
      <c r="O26" s="121">
        <v>23</v>
      </c>
      <c r="V26" s="128">
        <v>23</v>
      </c>
    </row>
    <row r="27" spans="1:27" x14ac:dyDescent="0.25">
      <c r="A27" s="123">
        <v>24</v>
      </c>
      <c r="H27" s="127">
        <v>24</v>
      </c>
      <c r="O27" s="121">
        <v>24</v>
      </c>
      <c r="V27" s="128">
        <v>24</v>
      </c>
    </row>
    <row r="28" spans="1:27" x14ac:dyDescent="0.25">
      <c r="A28" s="123">
        <v>25</v>
      </c>
      <c r="H28" s="127">
        <v>25</v>
      </c>
      <c r="O28" s="121">
        <v>25</v>
      </c>
      <c r="V28" s="128">
        <v>25</v>
      </c>
    </row>
    <row r="29" spans="1:27" x14ac:dyDescent="0.25">
      <c r="A29" s="123">
        <v>26</v>
      </c>
      <c r="H29" s="127">
        <v>26</v>
      </c>
      <c r="O29" s="121">
        <v>26</v>
      </c>
      <c r="V29" s="128">
        <v>26</v>
      </c>
    </row>
    <row r="30" spans="1:27" x14ac:dyDescent="0.25">
      <c r="A30" s="123">
        <v>27</v>
      </c>
      <c r="H30" s="127">
        <v>27</v>
      </c>
      <c r="O30" s="121">
        <v>27</v>
      </c>
      <c r="V30" s="128">
        <v>27</v>
      </c>
    </row>
    <row r="31" spans="1:27" x14ac:dyDescent="0.25">
      <c r="A31" s="123">
        <v>28</v>
      </c>
      <c r="H31" s="127">
        <v>28</v>
      </c>
      <c r="O31" s="121">
        <v>28</v>
      </c>
      <c r="V31" s="128">
        <v>28</v>
      </c>
    </row>
    <row r="32" spans="1:27" x14ac:dyDescent="0.25">
      <c r="A32" s="123">
        <v>29</v>
      </c>
      <c r="H32" s="127">
        <v>29</v>
      </c>
      <c r="O32" s="121">
        <v>29</v>
      </c>
      <c r="V32" s="128">
        <v>29</v>
      </c>
    </row>
    <row r="33" spans="1:22" x14ac:dyDescent="0.25">
      <c r="A33" s="123">
        <v>30</v>
      </c>
      <c r="H33" s="127">
        <v>30</v>
      </c>
      <c r="O33" s="121">
        <v>30</v>
      </c>
      <c r="V33" s="128">
        <v>30</v>
      </c>
    </row>
    <row r="34" spans="1:22" x14ac:dyDescent="0.25">
      <c r="A34" s="123">
        <v>31</v>
      </c>
      <c r="H34" s="127">
        <v>31</v>
      </c>
      <c r="O34" s="121">
        <v>31</v>
      </c>
      <c r="V34" s="128">
        <v>31</v>
      </c>
    </row>
    <row r="35" spans="1:22" x14ac:dyDescent="0.25">
      <c r="A35" s="123">
        <v>32</v>
      </c>
      <c r="H35" s="127">
        <v>32</v>
      </c>
      <c r="O35" s="121">
        <v>32</v>
      </c>
      <c r="V35" s="128">
        <v>32</v>
      </c>
    </row>
    <row r="36" spans="1:22" x14ac:dyDescent="0.25">
      <c r="A36" s="123">
        <v>33</v>
      </c>
      <c r="H36" s="127">
        <v>33</v>
      </c>
      <c r="O36" s="121">
        <v>33</v>
      </c>
      <c r="V36" s="128">
        <v>33</v>
      </c>
    </row>
    <row r="37" spans="1:22" x14ac:dyDescent="0.25">
      <c r="A37" s="123">
        <v>34</v>
      </c>
      <c r="H37" s="127">
        <v>34</v>
      </c>
      <c r="O37" s="121">
        <v>34</v>
      </c>
      <c r="V37" s="128">
        <v>34</v>
      </c>
    </row>
    <row r="38" spans="1:22" x14ac:dyDescent="0.25">
      <c r="A38" s="123">
        <v>35</v>
      </c>
      <c r="H38" s="127">
        <v>35</v>
      </c>
      <c r="O38" s="121">
        <v>35</v>
      </c>
      <c r="V38" s="128">
        <v>35</v>
      </c>
    </row>
    <row r="39" spans="1:22" x14ac:dyDescent="0.25">
      <c r="A39" s="123">
        <v>36</v>
      </c>
      <c r="H39" s="127">
        <v>36</v>
      </c>
      <c r="O39" s="121">
        <v>36</v>
      </c>
      <c r="V39" s="128">
        <v>36</v>
      </c>
    </row>
    <row r="40" spans="1:22" x14ac:dyDescent="0.25">
      <c r="A40" s="123">
        <v>37</v>
      </c>
      <c r="H40" s="127">
        <v>37</v>
      </c>
      <c r="O40" s="121">
        <v>37</v>
      </c>
      <c r="V40" s="128">
        <v>37</v>
      </c>
    </row>
    <row r="41" spans="1:22" x14ac:dyDescent="0.25">
      <c r="A41" s="123">
        <v>38</v>
      </c>
      <c r="H41" s="127">
        <v>38</v>
      </c>
      <c r="O41" s="121">
        <v>38</v>
      </c>
      <c r="V41" s="128">
        <v>38</v>
      </c>
    </row>
    <row r="42" spans="1:22" x14ac:dyDescent="0.25">
      <c r="A42" s="123">
        <v>39</v>
      </c>
      <c r="H42" s="127">
        <v>39</v>
      </c>
      <c r="O42" s="121">
        <v>39</v>
      </c>
      <c r="V42" s="128">
        <v>39</v>
      </c>
    </row>
    <row r="43" spans="1:22" x14ac:dyDescent="0.25">
      <c r="A43" s="123">
        <v>40</v>
      </c>
      <c r="H43" s="127">
        <v>40</v>
      </c>
      <c r="O43" s="121">
        <v>40</v>
      </c>
      <c r="V43" s="128">
        <v>40</v>
      </c>
    </row>
    <row r="44" spans="1:22" x14ac:dyDescent="0.25">
      <c r="A44" s="123">
        <v>41</v>
      </c>
      <c r="H44" s="127">
        <v>41</v>
      </c>
      <c r="O44" s="121">
        <v>41</v>
      </c>
      <c r="V44" s="128">
        <v>41</v>
      </c>
    </row>
    <row r="45" spans="1:22" x14ac:dyDescent="0.25">
      <c r="A45" s="123">
        <v>42</v>
      </c>
      <c r="H45" s="127">
        <v>42</v>
      </c>
      <c r="O45" s="121">
        <v>42</v>
      </c>
      <c r="V45" s="128">
        <v>42</v>
      </c>
    </row>
    <row r="46" spans="1:22" x14ac:dyDescent="0.25">
      <c r="A46" s="123">
        <v>43</v>
      </c>
      <c r="H46" s="127">
        <v>43</v>
      </c>
      <c r="O46" s="121">
        <v>43</v>
      </c>
      <c r="V46" s="128">
        <v>43</v>
      </c>
    </row>
    <row r="47" spans="1:22" x14ac:dyDescent="0.25">
      <c r="A47" s="123">
        <v>44</v>
      </c>
      <c r="H47" s="127">
        <v>44</v>
      </c>
      <c r="O47" s="121">
        <v>44</v>
      </c>
      <c r="V47" s="128">
        <v>44</v>
      </c>
    </row>
    <row r="48" spans="1:22" x14ac:dyDescent="0.25">
      <c r="A48" s="123">
        <v>45</v>
      </c>
      <c r="H48" s="127">
        <v>45</v>
      </c>
      <c r="O48" s="121">
        <v>45</v>
      </c>
      <c r="V48" s="128">
        <v>45</v>
      </c>
    </row>
    <row r="49" spans="1:22" x14ac:dyDescent="0.25">
      <c r="A49" s="123">
        <v>46</v>
      </c>
      <c r="H49" s="127">
        <v>46</v>
      </c>
      <c r="O49" s="121">
        <v>46</v>
      </c>
      <c r="V49" s="128">
        <v>46</v>
      </c>
    </row>
    <row r="50" spans="1:22" x14ac:dyDescent="0.25">
      <c r="A50" s="123">
        <v>47</v>
      </c>
      <c r="H50" s="127">
        <v>47</v>
      </c>
      <c r="O50" s="121">
        <v>47</v>
      </c>
      <c r="V50" s="128">
        <v>47</v>
      </c>
    </row>
    <row r="51" spans="1:22" x14ac:dyDescent="0.25">
      <c r="A51" s="123">
        <v>48</v>
      </c>
      <c r="H51" s="127">
        <v>48</v>
      </c>
      <c r="O51" s="121">
        <v>48</v>
      </c>
      <c r="V51" s="128">
        <v>48</v>
      </c>
    </row>
    <row r="52" spans="1:22" x14ac:dyDescent="0.25">
      <c r="A52" s="123">
        <v>49</v>
      </c>
      <c r="H52" s="127">
        <v>49</v>
      </c>
      <c r="O52" s="121">
        <v>49</v>
      </c>
      <c r="V52" s="128">
        <v>49</v>
      </c>
    </row>
    <row r="53" spans="1:22" x14ac:dyDescent="0.25">
      <c r="A53" s="123">
        <v>50</v>
      </c>
      <c r="H53" s="127">
        <v>50</v>
      </c>
      <c r="O53" s="121">
        <v>50</v>
      </c>
      <c r="V53" s="128">
        <v>50</v>
      </c>
    </row>
    <row r="54" spans="1:22" x14ac:dyDescent="0.25">
      <c r="A54" s="123">
        <v>51</v>
      </c>
      <c r="H54" s="127">
        <v>51</v>
      </c>
      <c r="O54" s="121">
        <v>51</v>
      </c>
      <c r="V54" s="128">
        <v>51</v>
      </c>
    </row>
    <row r="55" spans="1:22" x14ac:dyDescent="0.25">
      <c r="A55" s="123">
        <v>52</v>
      </c>
      <c r="H55" s="127">
        <v>52</v>
      </c>
      <c r="O55" s="121">
        <v>52</v>
      </c>
      <c r="V55" s="128">
        <v>52</v>
      </c>
    </row>
    <row r="56" spans="1:22" x14ac:dyDescent="0.25">
      <c r="A56" s="123">
        <v>53</v>
      </c>
      <c r="H56" s="127">
        <v>53</v>
      </c>
      <c r="O56" s="121">
        <v>53</v>
      </c>
      <c r="V56" s="128">
        <v>53</v>
      </c>
    </row>
    <row r="57" spans="1:22" x14ac:dyDescent="0.25">
      <c r="A57" s="123">
        <v>54</v>
      </c>
      <c r="H57" s="127">
        <v>54</v>
      </c>
      <c r="O57" s="121">
        <v>54</v>
      </c>
      <c r="V57" s="128">
        <v>54</v>
      </c>
    </row>
    <row r="58" spans="1:22" x14ac:dyDescent="0.25">
      <c r="A58" s="123">
        <v>55</v>
      </c>
      <c r="H58" s="127">
        <v>55</v>
      </c>
      <c r="O58" s="121">
        <v>55</v>
      </c>
      <c r="V58" s="128">
        <v>55</v>
      </c>
    </row>
    <row r="59" spans="1:22" x14ac:dyDescent="0.25">
      <c r="A59" s="123">
        <v>56</v>
      </c>
      <c r="H59" s="127">
        <v>56</v>
      </c>
      <c r="O59" s="121">
        <v>56</v>
      </c>
      <c r="V59" s="128">
        <v>56</v>
      </c>
    </row>
    <row r="60" spans="1:22" x14ac:dyDescent="0.25">
      <c r="A60" s="123">
        <v>57</v>
      </c>
      <c r="H60" s="127">
        <v>57</v>
      </c>
      <c r="O60" s="121">
        <v>57</v>
      </c>
      <c r="V60" s="128">
        <v>57</v>
      </c>
    </row>
    <row r="61" spans="1:22" x14ac:dyDescent="0.25">
      <c r="A61" s="123">
        <v>58</v>
      </c>
      <c r="H61" s="127">
        <v>58</v>
      </c>
      <c r="O61" s="121">
        <v>58</v>
      </c>
      <c r="V61" s="128">
        <v>58</v>
      </c>
    </row>
    <row r="62" spans="1:22" x14ac:dyDescent="0.25">
      <c r="A62" s="123">
        <v>59</v>
      </c>
      <c r="H62" s="127">
        <v>59</v>
      </c>
      <c r="O62" s="121">
        <v>59</v>
      </c>
      <c r="V62" s="128">
        <v>59</v>
      </c>
    </row>
    <row r="63" spans="1:22" x14ac:dyDescent="0.25">
      <c r="A63" s="123">
        <v>60</v>
      </c>
      <c r="H63" s="127">
        <v>60</v>
      </c>
      <c r="O63" s="121">
        <v>60</v>
      </c>
      <c r="V63" s="128">
        <v>60</v>
      </c>
    </row>
    <row r="64" spans="1:22" x14ac:dyDescent="0.25">
      <c r="A64" s="123">
        <v>61</v>
      </c>
      <c r="H64" s="127">
        <v>61</v>
      </c>
      <c r="O64" s="121">
        <v>61</v>
      </c>
      <c r="V64" s="128">
        <v>61</v>
      </c>
    </row>
    <row r="65" spans="1:22" x14ac:dyDescent="0.25">
      <c r="A65" s="123">
        <v>62</v>
      </c>
      <c r="H65" s="127">
        <v>62</v>
      </c>
      <c r="O65" s="121">
        <v>62</v>
      </c>
      <c r="V65" s="128">
        <v>62</v>
      </c>
    </row>
    <row r="66" spans="1:22" x14ac:dyDescent="0.25">
      <c r="A66" s="123">
        <v>63</v>
      </c>
      <c r="H66" s="127">
        <v>63</v>
      </c>
      <c r="O66" s="121">
        <v>63</v>
      </c>
      <c r="V66" s="128">
        <v>63</v>
      </c>
    </row>
    <row r="67" spans="1:22" x14ac:dyDescent="0.25">
      <c r="A67" s="123">
        <v>64</v>
      </c>
      <c r="H67" s="127">
        <v>64</v>
      </c>
      <c r="O67" s="121">
        <v>64</v>
      </c>
      <c r="V67" s="128">
        <v>64</v>
      </c>
    </row>
    <row r="68" spans="1:22" x14ac:dyDescent="0.25">
      <c r="A68" s="123">
        <v>65</v>
      </c>
      <c r="H68" s="127">
        <v>65</v>
      </c>
      <c r="O68" s="121">
        <v>65</v>
      </c>
      <c r="V68" s="128">
        <v>65</v>
      </c>
    </row>
    <row r="69" spans="1:22" x14ac:dyDescent="0.25">
      <c r="A69" s="123">
        <v>66</v>
      </c>
      <c r="H69" s="127">
        <v>66</v>
      </c>
      <c r="O69" s="121">
        <v>66</v>
      </c>
      <c r="V69" s="128">
        <v>66</v>
      </c>
    </row>
    <row r="70" spans="1:22" x14ac:dyDescent="0.25">
      <c r="A70" s="123">
        <v>67</v>
      </c>
      <c r="H70" s="127">
        <v>67</v>
      </c>
      <c r="O70" s="121">
        <v>67</v>
      </c>
      <c r="V70" s="128">
        <v>67</v>
      </c>
    </row>
    <row r="71" spans="1:22" x14ac:dyDescent="0.25">
      <c r="A71" s="123">
        <v>68</v>
      </c>
      <c r="H71" s="127">
        <v>68</v>
      </c>
      <c r="O71" s="121">
        <v>68</v>
      </c>
      <c r="V71" s="128">
        <v>68</v>
      </c>
    </row>
    <row r="72" spans="1:22" x14ac:dyDescent="0.25">
      <c r="A72" s="123">
        <v>69</v>
      </c>
      <c r="H72" s="127">
        <v>69</v>
      </c>
      <c r="O72" s="121">
        <v>69</v>
      </c>
      <c r="V72" s="128">
        <v>69</v>
      </c>
    </row>
    <row r="73" spans="1:22" x14ac:dyDescent="0.25">
      <c r="A73" s="123">
        <v>70</v>
      </c>
      <c r="H73" s="127">
        <v>70</v>
      </c>
      <c r="O73" s="121">
        <v>70</v>
      </c>
      <c r="V73" s="128">
        <v>70</v>
      </c>
    </row>
    <row r="74" spans="1:22" x14ac:dyDescent="0.25">
      <c r="A74" s="123">
        <v>71</v>
      </c>
      <c r="H74" s="127">
        <v>71</v>
      </c>
      <c r="O74" s="121">
        <v>71</v>
      </c>
      <c r="V74" s="128">
        <v>71</v>
      </c>
    </row>
    <row r="75" spans="1:22" x14ac:dyDescent="0.25">
      <c r="A75" s="123">
        <v>72</v>
      </c>
      <c r="H75" s="127">
        <v>72</v>
      </c>
      <c r="O75" s="121">
        <v>72</v>
      </c>
      <c r="V75" s="128">
        <v>72</v>
      </c>
    </row>
    <row r="76" spans="1:22" x14ac:dyDescent="0.25">
      <c r="A76" s="123">
        <v>73</v>
      </c>
      <c r="H76" s="127">
        <v>73</v>
      </c>
      <c r="O76" s="121">
        <v>73</v>
      </c>
      <c r="V76" s="128">
        <v>73</v>
      </c>
    </row>
    <row r="77" spans="1:22" x14ac:dyDescent="0.25">
      <c r="A77" s="123">
        <v>74</v>
      </c>
      <c r="H77" s="127">
        <v>74</v>
      </c>
      <c r="O77" s="121">
        <v>74</v>
      </c>
      <c r="V77" s="128">
        <v>74</v>
      </c>
    </row>
    <row r="78" spans="1:22" x14ac:dyDescent="0.25">
      <c r="A78" s="123">
        <v>75</v>
      </c>
      <c r="H78" s="127">
        <v>75</v>
      </c>
      <c r="O78" s="121">
        <v>75</v>
      </c>
      <c r="V78" s="128">
        <v>75</v>
      </c>
    </row>
    <row r="79" spans="1:22" x14ac:dyDescent="0.25">
      <c r="A79" s="123">
        <v>76</v>
      </c>
      <c r="H79" s="127">
        <v>76</v>
      </c>
      <c r="O79" s="121">
        <v>76</v>
      </c>
      <c r="V79" s="128">
        <v>76</v>
      </c>
    </row>
    <row r="80" spans="1:22" x14ac:dyDescent="0.25">
      <c r="A80" s="123">
        <v>77</v>
      </c>
      <c r="H80" s="127">
        <v>77</v>
      </c>
      <c r="O80" s="121">
        <v>77</v>
      </c>
      <c r="V80" s="128">
        <v>77</v>
      </c>
    </row>
    <row r="81" spans="1:22" x14ac:dyDescent="0.25">
      <c r="A81" s="123">
        <v>78</v>
      </c>
      <c r="H81" s="127">
        <v>78</v>
      </c>
      <c r="O81" s="121">
        <v>78</v>
      </c>
      <c r="V81" s="128">
        <v>78</v>
      </c>
    </row>
    <row r="82" spans="1:22" x14ac:dyDescent="0.25">
      <c r="A82" s="123">
        <v>79</v>
      </c>
      <c r="H82" s="127">
        <v>79</v>
      </c>
      <c r="O82" s="121">
        <v>79</v>
      </c>
      <c r="V82" s="128">
        <v>79</v>
      </c>
    </row>
    <row r="83" spans="1:22" x14ac:dyDescent="0.25">
      <c r="A83" s="123">
        <v>80</v>
      </c>
      <c r="H83" s="127">
        <v>80</v>
      </c>
      <c r="O83" s="121">
        <v>80</v>
      </c>
      <c r="V83" s="128">
        <v>80</v>
      </c>
    </row>
    <row r="84" spans="1:22" x14ac:dyDescent="0.25">
      <c r="A84" s="123">
        <v>81</v>
      </c>
      <c r="H84" s="127">
        <v>81</v>
      </c>
      <c r="O84" s="121">
        <v>81</v>
      </c>
      <c r="V84" s="128">
        <v>81</v>
      </c>
    </row>
    <row r="85" spans="1:22" x14ac:dyDescent="0.25">
      <c r="A85" s="123">
        <v>82</v>
      </c>
      <c r="H85" s="127">
        <v>82</v>
      </c>
      <c r="O85" s="121">
        <v>82</v>
      </c>
      <c r="V85" s="128">
        <v>82</v>
      </c>
    </row>
    <row r="86" spans="1:22" x14ac:dyDescent="0.25">
      <c r="A86" s="123">
        <v>83</v>
      </c>
      <c r="H86" s="127">
        <v>83</v>
      </c>
      <c r="O86" s="121">
        <v>83</v>
      </c>
      <c r="V86" s="128">
        <v>83</v>
      </c>
    </row>
    <row r="87" spans="1:22" x14ac:dyDescent="0.25">
      <c r="A87" s="123">
        <v>84</v>
      </c>
      <c r="H87" s="127">
        <v>84</v>
      </c>
      <c r="O87" s="121">
        <v>84</v>
      </c>
      <c r="V87" s="128">
        <v>84</v>
      </c>
    </row>
    <row r="88" spans="1:22" x14ac:dyDescent="0.25">
      <c r="A88" s="123">
        <v>85</v>
      </c>
      <c r="H88" s="127">
        <v>85</v>
      </c>
      <c r="O88" s="121">
        <v>85</v>
      </c>
      <c r="V88" s="128">
        <v>85</v>
      </c>
    </row>
    <row r="89" spans="1:22" x14ac:dyDescent="0.25">
      <c r="A89" s="123">
        <v>86</v>
      </c>
      <c r="H89" s="127">
        <v>86</v>
      </c>
      <c r="O89" s="121">
        <v>86</v>
      </c>
      <c r="V89" s="128">
        <v>86</v>
      </c>
    </row>
    <row r="90" spans="1:22" x14ac:dyDescent="0.25">
      <c r="A90" s="123">
        <v>87</v>
      </c>
      <c r="H90" s="127">
        <v>87</v>
      </c>
      <c r="O90" s="121">
        <v>87</v>
      </c>
      <c r="V90" s="128">
        <v>87</v>
      </c>
    </row>
    <row r="91" spans="1:22" x14ac:dyDescent="0.25">
      <c r="A91" s="123">
        <v>88</v>
      </c>
      <c r="H91" s="127">
        <v>88</v>
      </c>
      <c r="O91" s="121">
        <v>88</v>
      </c>
      <c r="V91" s="128">
        <v>88</v>
      </c>
    </row>
    <row r="92" spans="1:22" x14ac:dyDescent="0.25">
      <c r="A92" s="123">
        <v>89</v>
      </c>
      <c r="H92" s="127">
        <v>89</v>
      </c>
      <c r="O92" s="121">
        <v>89</v>
      </c>
      <c r="V92" s="128">
        <v>89</v>
      </c>
    </row>
    <row r="93" spans="1:22" x14ac:dyDescent="0.25">
      <c r="A93" s="123">
        <v>90</v>
      </c>
      <c r="H93" s="127">
        <v>90</v>
      </c>
      <c r="O93" s="121">
        <v>90</v>
      </c>
      <c r="V93" s="128">
        <v>90</v>
      </c>
    </row>
    <row r="94" spans="1:22" x14ac:dyDescent="0.25">
      <c r="A94" s="123">
        <v>91</v>
      </c>
      <c r="H94" s="127">
        <v>91</v>
      </c>
      <c r="O94" s="121">
        <v>91</v>
      </c>
      <c r="V94" s="128">
        <v>91</v>
      </c>
    </row>
    <row r="95" spans="1:22" x14ac:dyDescent="0.25">
      <c r="A95" s="123">
        <v>92</v>
      </c>
      <c r="H95" s="127">
        <v>92</v>
      </c>
      <c r="O95" s="121">
        <v>92</v>
      </c>
      <c r="V95" s="128">
        <v>92</v>
      </c>
    </row>
    <row r="96" spans="1:22" x14ac:dyDescent="0.25">
      <c r="A96" s="123">
        <v>93</v>
      </c>
      <c r="H96" s="127">
        <v>93</v>
      </c>
      <c r="O96" s="121">
        <v>93</v>
      </c>
      <c r="V96" s="128">
        <v>93</v>
      </c>
    </row>
    <row r="97" spans="1:22" x14ac:dyDescent="0.25">
      <c r="A97" s="123">
        <v>94</v>
      </c>
      <c r="H97" s="127">
        <v>94</v>
      </c>
      <c r="O97" s="121">
        <v>94</v>
      </c>
      <c r="V97" s="128">
        <v>94</v>
      </c>
    </row>
    <row r="98" spans="1:22" x14ac:dyDescent="0.25">
      <c r="A98" s="123">
        <v>95</v>
      </c>
      <c r="H98" s="127">
        <v>95</v>
      </c>
      <c r="O98" s="121">
        <v>95</v>
      </c>
      <c r="V98" s="128">
        <v>95</v>
      </c>
    </row>
    <row r="99" spans="1:22" x14ac:dyDescent="0.25">
      <c r="A99" s="123">
        <v>96</v>
      </c>
      <c r="H99" s="127">
        <v>96</v>
      </c>
      <c r="O99" s="121">
        <v>96</v>
      </c>
      <c r="V99" s="128">
        <v>96</v>
      </c>
    </row>
    <row r="100" spans="1:22" x14ac:dyDescent="0.25">
      <c r="A100" s="123">
        <v>97</v>
      </c>
      <c r="H100" s="127">
        <v>97</v>
      </c>
      <c r="O100" s="121">
        <v>97</v>
      </c>
      <c r="V100" s="128">
        <v>97</v>
      </c>
    </row>
    <row r="101" spans="1:22" x14ac:dyDescent="0.25">
      <c r="A101" s="123">
        <v>98</v>
      </c>
      <c r="H101" s="127">
        <v>98</v>
      </c>
      <c r="O101" s="121">
        <v>98</v>
      </c>
      <c r="V101" s="128">
        <v>98</v>
      </c>
    </row>
    <row r="102" spans="1:22" x14ac:dyDescent="0.25">
      <c r="A102" s="123">
        <v>99</v>
      </c>
      <c r="H102" s="127">
        <v>99</v>
      </c>
      <c r="O102" s="121">
        <v>99</v>
      </c>
      <c r="V102" s="128">
        <v>99</v>
      </c>
    </row>
    <row r="103" spans="1:22" x14ac:dyDescent="0.25">
      <c r="A103" s="123">
        <v>100</v>
      </c>
      <c r="H103" s="127">
        <v>100</v>
      </c>
      <c r="O103" s="121">
        <v>100</v>
      </c>
      <c r="V103" s="128">
        <v>100</v>
      </c>
    </row>
    <row r="104" spans="1:22" x14ac:dyDescent="0.25">
      <c r="A104" s="123">
        <v>101</v>
      </c>
      <c r="H104" s="127">
        <v>101</v>
      </c>
      <c r="O104" s="121">
        <v>101</v>
      </c>
      <c r="V104" s="128">
        <v>101</v>
      </c>
    </row>
    <row r="105" spans="1:22" x14ac:dyDescent="0.25">
      <c r="A105" s="123">
        <v>102</v>
      </c>
      <c r="H105" s="127">
        <v>102</v>
      </c>
      <c r="O105" s="121">
        <v>102</v>
      </c>
      <c r="V105" s="128">
        <v>102</v>
      </c>
    </row>
    <row r="106" spans="1:22" x14ac:dyDescent="0.25">
      <c r="A106" s="123">
        <v>103</v>
      </c>
      <c r="H106" s="127">
        <v>103</v>
      </c>
      <c r="O106" s="121">
        <v>103</v>
      </c>
      <c r="V106" s="128">
        <v>103</v>
      </c>
    </row>
    <row r="107" spans="1:22" x14ac:dyDescent="0.25">
      <c r="A107" s="123">
        <v>104</v>
      </c>
      <c r="H107" s="127">
        <v>104</v>
      </c>
      <c r="O107" s="121">
        <v>104</v>
      </c>
      <c r="V107" s="128">
        <v>104</v>
      </c>
    </row>
    <row r="108" spans="1:22" x14ac:dyDescent="0.25">
      <c r="A108" s="123">
        <v>105</v>
      </c>
      <c r="H108" s="127">
        <v>105</v>
      </c>
      <c r="O108" s="121">
        <v>105</v>
      </c>
      <c r="V108" s="128">
        <v>105</v>
      </c>
    </row>
    <row r="109" spans="1:22" x14ac:dyDescent="0.25">
      <c r="A109" s="123">
        <v>106</v>
      </c>
      <c r="H109" s="127">
        <v>106</v>
      </c>
      <c r="O109" s="121">
        <v>106</v>
      </c>
      <c r="V109" s="128">
        <v>106</v>
      </c>
    </row>
    <row r="110" spans="1:22" x14ac:dyDescent="0.25">
      <c r="A110" s="123">
        <v>107</v>
      </c>
      <c r="H110" s="127">
        <v>107</v>
      </c>
      <c r="O110" s="121">
        <v>107</v>
      </c>
      <c r="V110" s="128">
        <v>107</v>
      </c>
    </row>
    <row r="111" spans="1:22" x14ac:dyDescent="0.25">
      <c r="A111" s="123">
        <v>108</v>
      </c>
      <c r="H111" s="127">
        <v>108</v>
      </c>
      <c r="O111" s="121">
        <v>108</v>
      </c>
      <c r="V111" s="128">
        <v>108</v>
      </c>
    </row>
    <row r="112" spans="1:22" x14ac:dyDescent="0.25">
      <c r="A112" s="123">
        <v>109</v>
      </c>
      <c r="H112" s="127">
        <v>109</v>
      </c>
      <c r="O112" s="121">
        <v>109</v>
      </c>
      <c r="V112" s="128">
        <v>109</v>
      </c>
    </row>
    <row r="113" spans="1:22" x14ac:dyDescent="0.25">
      <c r="A113" s="123">
        <v>110</v>
      </c>
      <c r="H113" s="127">
        <v>110</v>
      </c>
      <c r="O113" s="121">
        <v>110</v>
      </c>
      <c r="V113" s="128">
        <v>110</v>
      </c>
    </row>
    <row r="114" spans="1:22" x14ac:dyDescent="0.25">
      <c r="A114" s="123">
        <v>111</v>
      </c>
      <c r="H114" s="127">
        <v>111</v>
      </c>
      <c r="O114" s="121">
        <v>111</v>
      </c>
      <c r="V114" s="128">
        <v>111</v>
      </c>
    </row>
    <row r="115" spans="1:22" x14ac:dyDescent="0.25">
      <c r="A115" s="123">
        <v>112</v>
      </c>
      <c r="H115" s="127">
        <v>112</v>
      </c>
      <c r="O115" s="121">
        <v>112</v>
      </c>
      <c r="V115" s="128">
        <v>112</v>
      </c>
    </row>
    <row r="116" spans="1:22" x14ac:dyDescent="0.25">
      <c r="A116" s="123">
        <v>113</v>
      </c>
      <c r="H116" s="127">
        <v>113</v>
      </c>
      <c r="O116" s="121">
        <v>113</v>
      </c>
      <c r="V116" s="128">
        <v>113</v>
      </c>
    </row>
    <row r="117" spans="1:22" x14ac:dyDescent="0.25">
      <c r="A117" s="123">
        <v>114</v>
      </c>
      <c r="H117" s="127">
        <v>114</v>
      </c>
      <c r="O117" s="121">
        <v>114</v>
      </c>
      <c r="V117" s="128">
        <v>114</v>
      </c>
    </row>
    <row r="118" spans="1:22" x14ac:dyDescent="0.25">
      <c r="A118" s="123">
        <v>115</v>
      </c>
      <c r="H118" s="127">
        <v>115</v>
      </c>
      <c r="O118" s="121">
        <v>115</v>
      </c>
      <c r="V118" s="128">
        <v>115</v>
      </c>
    </row>
    <row r="119" spans="1:22" x14ac:dyDescent="0.25">
      <c r="A119" s="123">
        <v>116</v>
      </c>
      <c r="H119" s="127">
        <v>116</v>
      </c>
      <c r="O119" s="121">
        <v>116</v>
      </c>
      <c r="V119" s="128">
        <v>116</v>
      </c>
    </row>
    <row r="120" spans="1:22" x14ac:dyDescent="0.25">
      <c r="A120" s="123">
        <v>117</v>
      </c>
      <c r="H120" s="127">
        <v>117</v>
      </c>
      <c r="O120" s="121">
        <v>117</v>
      </c>
      <c r="V120" s="128">
        <v>117</v>
      </c>
    </row>
    <row r="121" spans="1:22" x14ac:dyDescent="0.25">
      <c r="A121" s="123">
        <v>118</v>
      </c>
      <c r="H121" s="127">
        <v>118</v>
      </c>
      <c r="O121" s="121">
        <v>118</v>
      </c>
      <c r="V121" s="128">
        <v>118</v>
      </c>
    </row>
    <row r="122" spans="1:22" x14ac:dyDescent="0.25">
      <c r="A122" s="123">
        <v>119</v>
      </c>
      <c r="H122" s="127">
        <v>119</v>
      </c>
      <c r="O122" s="121">
        <v>119</v>
      </c>
      <c r="V122" s="128">
        <v>119</v>
      </c>
    </row>
    <row r="123" spans="1:22" x14ac:dyDescent="0.25">
      <c r="A123" s="123">
        <v>120</v>
      </c>
      <c r="H123" s="127">
        <v>120</v>
      </c>
      <c r="O123" s="121">
        <v>120</v>
      </c>
      <c r="V123" s="128">
        <v>120</v>
      </c>
    </row>
    <row r="124" spans="1:22" x14ac:dyDescent="0.25">
      <c r="A124" s="123">
        <v>121</v>
      </c>
      <c r="H124" s="127">
        <v>121</v>
      </c>
      <c r="O124" s="121">
        <v>121</v>
      </c>
      <c r="V124" s="128">
        <v>121</v>
      </c>
    </row>
    <row r="125" spans="1:22" x14ac:dyDescent="0.25">
      <c r="A125" s="123">
        <v>122</v>
      </c>
      <c r="H125" s="127">
        <v>122</v>
      </c>
      <c r="O125" s="121">
        <v>122</v>
      </c>
      <c r="V125" s="128">
        <v>122</v>
      </c>
    </row>
    <row r="126" spans="1:22" x14ac:dyDescent="0.25">
      <c r="A126" s="123">
        <v>123</v>
      </c>
      <c r="H126" s="127">
        <v>123</v>
      </c>
      <c r="O126" s="121">
        <v>123</v>
      </c>
      <c r="V126" s="128">
        <v>123</v>
      </c>
    </row>
    <row r="127" spans="1:22" x14ac:dyDescent="0.25">
      <c r="A127" s="123">
        <v>124</v>
      </c>
      <c r="H127" s="127">
        <v>124</v>
      </c>
      <c r="O127" s="121">
        <v>124</v>
      </c>
      <c r="V127" s="128">
        <v>124</v>
      </c>
    </row>
    <row r="128" spans="1:22" x14ac:dyDescent="0.25">
      <c r="A128" s="123">
        <v>125</v>
      </c>
      <c r="H128" s="127">
        <v>125</v>
      </c>
      <c r="O128" s="121">
        <v>125</v>
      </c>
      <c r="V128" s="128">
        <v>125</v>
      </c>
    </row>
    <row r="129" spans="1:22" x14ac:dyDescent="0.25">
      <c r="A129" s="123">
        <v>126</v>
      </c>
      <c r="H129" s="127">
        <v>126</v>
      </c>
      <c r="O129" s="121">
        <v>126</v>
      </c>
      <c r="V129" s="128">
        <v>126</v>
      </c>
    </row>
    <row r="130" spans="1:22" x14ac:dyDescent="0.25">
      <c r="A130" s="123">
        <v>127</v>
      </c>
      <c r="H130" s="127">
        <v>127</v>
      </c>
      <c r="O130" s="121">
        <v>127</v>
      </c>
      <c r="V130" s="128">
        <v>127</v>
      </c>
    </row>
    <row r="131" spans="1:22" x14ac:dyDescent="0.25">
      <c r="A131" s="123">
        <v>128</v>
      </c>
      <c r="H131" s="127">
        <v>128</v>
      </c>
      <c r="O131" s="121">
        <v>128</v>
      </c>
      <c r="V131" s="128">
        <v>128</v>
      </c>
    </row>
    <row r="132" spans="1:22" x14ac:dyDescent="0.25">
      <c r="A132" s="123">
        <v>129</v>
      </c>
      <c r="H132" s="127">
        <v>129</v>
      </c>
      <c r="O132" s="121">
        <v>129</v>
      </c>
      <c r="V132" s="128">
        <v>129</v>
      </c>
    </row>
    <row r="133" spans="1:22" x14ac:dyDescent="0.25">
      <c r="A133" s="123">
        <v>130</v>
      </c>
      <c r="H133" s="127">
        <v>130</v>
      </c>
      <c r="O133" s="121">
        <v>130</v>
      </c>
      <c r="V133" s="128">
        <v>130</v>
      </c>
    </row>
    <row r="134" spans="1:22" x14ac:dyDescent="0.25">
      <c r="A134" s="123">
        <v>131</v>
      </c>
      <c r="H134" s="127">
        <v>131</v>
      </c>
      <c r="O134" s="121">
        <v>131</v>
      </c>
      <c r="V134" s="128">
        <v>131</v>
      </c>
    </row>
    <row r="135" spans="1:22" x14ac:dyDescent="0.25">
      <c r="A135" s="123">
        <v>132</v>
      </c>
      <c r="H135" s="127">
        <v>132</v>
      </c>
      <c r="O135" s="121">
        <v>132</v>
      </c>
      <c r="V135" s="128">
        <v>132</v>
      </c>
    </row>
    <row r="136" spans="1:22" x14ac:dyDescent="0.25">
      <c r="A136" s="123">
        <v>133</v>
      </c>
      <c r="H136" s="127">
        <v>133</v>
      </c>
      <c r="O136" s="121">
        <v>133</v>
      </c>
      <c r="V136" s="128">
        <v>133</v>
      </c>
    </row>
    <row r="137" spans="1:22" x14ac:dyDescent="0.25">
      <c r="A137" s="123">
        <v>134</v>
      </c>
      <c r="H137" s="127">
        <v>134</v>
      </c>
      <c r="O137" s="121">
        <v>134</v>
      </c>
      <c r="V137" s="128">
        <v>134</v>
      </c>
    </row>
    <row r="138" spans="1:22" x14ac:dyDescent="0.25">
      <c r="A138" s="123">
        <v>135</v>
      </c>
      <c r="H138" s="127">
        <v>135</v>
      </c>
      <c r="O138" s="121">
        <v>135</v>
      </c>
      <c r="V138" s="128">
        <v>135</v>
      </c>
    </row>
    <row r="139" spans="1:22" x14ac:dyDescent="0.25">
      <c r="A139" s="123">
        <v>136</v>
      </c>
      <c r="H139" s="127">
        <v>136</v>
      </c>
      <c r="O139" s="121">
        <v>136</v>
      </c>
      <c r="V139" s="128">
        <v>136</v>
      </c>
    </row>
    <row r="140" spans="1:22" x14ac:dyDescent="0.25">
      <c r="A140" s="123">
        <v>137</v>
      </c>
      <c r="H140" s="127">
        <v>137</v>
      </c>
      <c r="O140" s="121">
        <v>137</v>
      </c>
      <c r="V140" s="128">
        <v>137</v>
      </c>
    </row>
    <row r="141" spans="1:22" x14ac:dyDescent="0.25">
      <c r="A141" s="123">
        <v>138</v>
      </c>
      <c r="H141" s="127">
        <v>138</v>
      </c>
      <c r="O141" s="121">
        <v>138</v>
      </c>
      <c r="V141" s="128">
        <v>138</v>
      </c>
    </row>
    <row r="142" spans="1:22" x14ac:dyDescent="0.25">
      <c r="A142" s="123">
        <v>139</v>
      </c>
      <c r="H142" s="127">
        <v>139</v>
      </c>
      <c r="O142" s="121">
        <v>139</v>
      </c>
      <c r="V142" s="128">
        <v>139</v>
      </c>
    </row>
    <row r="143" spans="1:22" x14ac:dyDescent="0.25">
      <c r="A143" s="123">
        <v>140</v>
      </c>
      <c r="H143" s="127">
        <v>140</v>
      </c>
      <c r="O143" s="121">
        <v>140</v>
      </c>
      <c r="V143" s="128">
        <v>140</v>
      </c>
    </row>
    <row r="144" spans="1:22" x14ac:dyDescent="0.25">
      <c r="A144" s="123">
        <v>141</v>
      </c>
      <c r="H144" s="127">
        <v>141</v>
      </c>
      <c r="O144" s="121">
        <v>141</v>
      </c>
      <c r="V144" s="128">
        <v>141</v>
      </c>
    </row>
    <row r="145" spans="1:22" x14ac:dyDescent="0.25">
      <c r="A145" s="123">
        <v>142</v>
      </c>
      <c r="H145" s="127">
        <v>142</v>
      </c>
      <c r="O145" s="121">
        <v>142</v>
      </c>
      <c r="V145" s="128">
        <v>142</v>
      </c>
    </row>
    <row r="146" spans="1:22" x14ac:dyDescent="0.25">
      <c r="A146" s="123">
        <v>143</v>
      </c>
      <c r="H146" s="127">
        <v>143</v>
      </c>
      <c r="O146" s="121">
        <v>143</v>
      </c>
      <c r="V146" s="128">
        <v>143</v>
      </c>
    </row>
    <row r="147" spans="1:22" x14ac:dyDescent="0.25">
      <c r="A147" s="123">
        <v>144</v>
      </c>
      <c r="H147" s="127">
        <v>144</v>
      </c>
      <c r="O147" s="121">
        <v>144</v>
      </c>
      <c r="V147" s="128">
        <v>144</v>
      </c>
    </row>
    <row r="148" spans="1:22" x14ac:dyDescent="0.25">
      <c r="A148" s="123">
        <v>145</v>
      </c>
      <c r="H148" s="127">
        <v>145</v>
      </c>
      <c r="O148" s="121">
        <v>145</v>
      </c>
      <c r="V148" s="128">
        <v>145</v>
      </c>
    </row>
    <row r="149" spans="1:22" x14ac:dyDescent="0.25">
      <c r="A149" s="123">
        <v>146</v>
      </c>
      <c r="H149" s="127">
        <v>146</v>
      </c>
      <c r="O149" s="121">
        <v>146</v>
      </c>
      <c r="V149" s="128">
        <v>146</v>
      </c>
    </row>
    <row r="150" spans="1:22" x14ac:dyDescent="0.25">
      <c r="A150" s="123">
        <v>147</v>
      </c>
      <c r="H150" s="127">
        <v>147</v>
      </c>
      <c r="O150" s="121">
        <v>147</v>
      </c>
      <c r="V150" s="128">
        <v>147</v>
      </c>
    </row>
    <row r="151" spans="1:22" x14ac:dyDescent="0.25">
      <c r="A151" s="123">
        <v>148</v>
      </c>
      <c r="H151" s="127">
        <v>148</v>
      </c>
      <c r="O151" s="121">
        <v>148</v>
      </c>
      <c r="V151" s="128">
        <v>148</v>
      </c>
    </row>
    <row r="152" spans="1:22" x14ac:dyDescent="0.25">
      <c r="A152" s="123">
        <v>149</v>
      </c>
      <c r="H152" s="127">
        <v>149</v>
      </c>
      <c r="O152" s="121">
        <v>149</v>
      </c>
      <c r="V152" s="128">
        <v>149</v>
      </c>
    </row>
    <row r="153" spans="1:22" x14ac:dyDescent="0.25">
      <c r="A153" s="123">
        <v>150</v>
      </c>
      <c r="H153" s="127">
        <v>150</v>
      </c>
      <c r="O153" s="121">
        <v>150</v>
      </c>
      <c r="V153" s="128">
        <v>150</v>
      </c>
    </row>
    <row r="154" spans="1:22" x14ac:dyDescent="0.25">
      <c r="A154" s="123">
        <v>151</v>
      </c>
      <c r="H154" s="127">
        <v>151</v>
      </c>
      <c r="O154" s="121">
        <v>151</v>
      </c>
      <c r="V154" s="128">
        <v>151</v>
      </c>
    </row>
    <row r="155" spans="1:22" x14ac:dyDescent="0.25">
      <c r="A155" s="123">
        <v>152</v>
      </c>
      <c r="H155" s="127">
        <v>152</v>
      </c>
      <c r="O155" s="121">
        <v>152</v>
      </c>
      <c r="V155" s="128">
        <v>152</v>
      </c>
    </row>
    <row r="156" spans="1:22" x14ac:dyDescent="0.25">
      <c r="A156" s="123">
        <v>153</v>
      </c>
      <c r="H156" s="127">
        <v>153</v>
      </c>
      <c r="O156" s="121">
        <v>153</v>
      </c>
      <c r="V156" s="128">
        <v>153</v>
      </c>
    </row>
    <row r="157" spans="1:22" x14ac:dyDescent="0.25">
      <c r="A157" s="123">
        <v>154</v>
      </c>
      <c r="H157" s="127">
        <v>154</v>
      </c>
      <c r="O157" s="121">
        <v>154</v>
      </c>
      <c r="V157" s="128">
        <v>154</v>
      </c>
    </row>
    <row r="158" spans="1:22" x14ac:dyDescent="0.25">
      <c r="A158" s="123">
        <v>155</v>
      </c>
      <c r="H158" s="127">
        <v>155</v>
      </c>
      <c r="O158" s="121">
        <v>155</v>
      </c>
      <c r="V158" s="128">
        <v>155</v>
      </c>
    </row>
    <row r="159" spans="1:22" x14ac:dyDescent="0.25">
      <c r="A159" s="123">
        <v>156</v>
      </c>
      <c r="H159" s="127">
        <v>156</v>
      </c>
      <c r="O159" s="121">
        <v>156</v>
      </c>
      <c r="V159" s="128">
        <v>156</v>
      </c>
    </row>
    <row r="160" spans="1:22" x14ac:dyDescent="0.25">
      <c r="A160" s="123">
        <v>157</v>
      </c>
      <c r="H160" s="127">
        <v>157</v>
      </c>
      <c r="O160" s="121">
        <v>157</v>
      </c>
      <c r="V160" s="128">
        <v>157</v>
      </c>
    </row>
    <row r="161" spans="1:22" x14ac:dyDescent="0.25">
      <c r="A161" s="123">
        <v>158</v>
      </c>
      <c r="H161" s="127">
        <v>158</v>
      </c>
      <c r="O161" s="121">
        <v>158</v>
      </c>
      <c r="V161" s="128">
        <v>158</v>
      </c>
    </row>
    <row r="162" spans="1:22" x14ac:dyDescent="0.25">
      <c r="A162" s="123">
        <v>159</v>
      </c>
      <c r="H162" s="127">
        <v>159</v>
      </c>
      <c r="O162" s="121">
        <v>159</v>
      </c>
      <c r="V162" s="128">
        <v>159</v>
      </c>
    </row>
    <row r="163" spans="1:22" x14ac:dyDescent="0.25">
      <c r="A163" s="123">
        <v>160</v>
      </c>
      <c r="H163" s="127">
        <v>160</v>
      </c>
      <c r="O163" s="121">
        <v>160</v>
      </c>
      <c r="V163" s="128">
        <v>160</v>
      </c>
    </row>
    <row r="164" spans="1:22" x14ac:dyDescent="0.25">
      <c r="A164" s="123">
        <v>161</v>
      </c>
      <c r="H164" s="127">
        <v>161</v>
      </c>
      <c r="O164" s="121">
        <v>161</v>
      </c>
      <c r="V164" s="128">
        <v>161</v>
      </c>
    </row>
    <row r="165" spans="1:22" x14ac:dyDescent="0.25">
      <c r="A165" s="123">
        <v>162</v>
      </c>
      <c r="H165" s="127">
        <v>162</v>
      </c>
      <c r="O165" s="121">
        <v>162</v>
      </c>
      <c r="V165" s="128">
        <v>162</v>
      </c>
    </row>
    <row r="166" spans="1:22" x14ac:dyDescent="0.25">
      <c r="A166" s="123">
        <v>163</v>
      </c>
      <c r="H166" s="127">
        <v>163</v>
      </c>
      <c r="O166" s="121">
        <v>163</v>
      </c>
      <c r="V166" s="128">
        <v>163</v>
      </c>
    </row>
    <row r="167" spans="1:22" x14ac:dyDescent="0.25">
      <c r="A167" s="123">
        <v>164</v>
      </c>
      <c r="H167" s="127">
        <v>164</v>
      </c>
      <c r="O167" s="121">
        <v>164</v>
      </c>
      <c r="V167" s="128">
        <v>164</v>
      </c>
    </row>
    <row r="168" spans="1:22" x14ac:dyDescent="0.25">
      <c r="A168" s="123">
        <v>165</v>
      </c>
      <c r="H168" s="127">
        <v>165</v>
      </c>
      <c r="O168" s="121">
        <v>165</v>
      </c>
      <c r="V168" s="128">
        <v>165</v>
      </c>
    </row>
    <row r="169" spans="1:22" x14ac:dyDescent="0.25">
      <c r="A169" s="123">
        <v>166</v>
      </c>
      <c r="H169" s="127">
        <v>166</v>
      </c>
      <c r="O169" s="121">
        <v>166</v>
      </c>
      <c r="V169" s="128">
        <v>166</v>
      </c>
    </row>
    <row r="170" spans="1:22" x14ac:dyDescent="0.25">
      <c r="A170" s="123">
        <v>167</v>
      </c>
      <c r="H170" s="127">
        <v>167</v>
      </c>
      <c r="O170" s="121">
        <v>167</v>
      </c>
      <c r="V170" s="128">
        <v>167</v>
      </c>
    </row>
    <row r="171" spans="1:22" x14ac:dyDescent="0.25">
      <c r="A171" s="123">
        <v>168</v>
      </c>
      <c r="H171" s="127">
        <v>168</v>
      </c>
      <c r="O171" s="121">
        <v>168</v>
      </c>
      <c r="V171" s="128">
        <v>168</v>
      </c>
    </row>
    <row r="172" spans="1:22" x14ac:dyDescent="0.25">
      <c r="A172" s="123">
        <v>169</v>
      </c>
      <c r="H172" s="127">
        <v>169</v>
      </c>
      <c r="O172" s="121">
        <v>169</v>
      </c>
      <c r="V172" s="128">
        <v>169</v>
      </c>
    </row>
    <row r="173" spans="1:22" x14ac:dyDescent="0.25">
      <c r="A173" s="123">
        <v>170</v>
      </c>
      <c r="H173" s="127">
        <v>170</v>
      </c>
      <c r="O173" s="121">
        <v>170</v>
      </c>
      <c r="V173" s="128">
        <v>170</v>
      </c>
    </row>
    <row r="174" spans="1:22" x14ac:dyDescent="0.25">
      <c r="A174" s="123">
        <v>171</v>
      </c>
      <c r="H174" s="127">
        <v>171</v>
      </c>
      <c r="O174" s="121">
        <v>171</v>
      </c>
      <c r="V174" s="128">
        <v>171</v>
      </c>
    </row>
    <row r="175" spans="1:22" x14ac:dyDescent="0.25">
      <c r="A175" s="123">
        <v>172</v>
      </c>
      <c r="H175" s="127">
        <v>172</v>
      </c>
      <c r="O175" s="121">
        <v>172</v>
      </c>
      <c r="V175" s="128">
        <v>172</v>
      </c>
    </row>
    <row r="176" spans="1:22" x14ac:dyDescent="0.25">
      <c r="A176" s="123">
        <v>173</v>
      </c>
      <c r="H176" s="127">
        <v>173</v>
      </c>
      <c r="O176" s="121">
        <v>173</v>
      </c>
      <c r="V176" s="128">
        <v>173</v>
      </c>
    </row>
    <row r="177" spans="1:22" x14ac:dyDescent="0.25">
      <c r="A177" s="123">
        <v>174</v>
      </c>
      <c r="H177" s="127">
        <v>174</v>
      </c>
      <c r="O177" s="121">
        <v>174</v>
      </c>
      <c r="V177" s="128">
        <v>174</v>
      </c>
    </row>
    <row r="178" spans="1:22" x14ac:dyDescent="0.25">
      <c r="A178" s="123">
        <v>175</v>
      </c>
      <c r="H178" s="127">
        <v>175</v>
      </c>
      <c r="O178" s="121">
        <v>175</v>
      </c>
      <c r="V178" s="128">
        <v>175</v>
      </c>
    </row>
    <row r="179" spans="1:22" x14ac:dyDescent="0.25">
      <c r="A179" s="123">
        <v>176</v>
      </c>
      <c r="H179" s="127">
        <v>176</v>
      </c>
      <c r="O179" s="121">
        <v>176</v>
      </c>
      <c r="V179" s="128">
        <v>176</v>
      </c>
    </row>
    <row r="180" spans="1:22" x14ac:dyDescent="0.25">
      <c r="A180" s="123">
        <v>177</v>
      </c>
      <c r="H180" s="127">
        <v>177</v>
      </c>
      <c r="O180" s="121">
        <v>177</v>
      </c>
      <c r="V180" s="128">
        <v>177</v>
      </c>
    </row>
    <row r="181" spans="1:22" x14ac:dyDescent="0.25">
      <c r="A181" s="123">
        <v>178</v>
      </c>
      <c r="H181" s="127">
        <v>178</v>
      </c>
      <c r="O181" s="121">
        <v>178</v>
      </c>
      <c r="V181" s="128">
        <v>178</v>
      </c>
    </row>
    <row r="182" spans="1:22" x14ac:dyDescent="0.25">
      <c r="A182" s="123">
        <v>179</v>
      </c>
      <c r="H182" s="127">
        <v>179</v>
      </c>
      <c r="O182" s="121">
        <v>179</v>
      </c>
      <c r="V182" s="128">
        <v>179</v>
      </c>
    </row>
    <row r="183" spans="1:22" x14ac:dyDescent="0.25">
      <c r="A183" s="123">
        <v>180</v>
      </c>
      <c r="H183" s="127">
        <v>180</v>
      </c>
      <c r="O183" s="121">
        <v>180</v>
      </c>
      <c r="V183" s="128">
        <v>180</v>
      </c>
    </row>
    <row r="184" spans="1:22" x14ac:dyDescent="0.25">
      <c r="A184" s="123">
        <v>181</v>
      </c>
      <c r="H184" s="127">
        <v>181</v>
      </c>
      <c r="O184" s="121">
        <v>181</v>
      </c>
      <c r="V184" s="128">
        <v>181</v>
      </c>
    </row>
    <row r="185" spans="1:22" x14ac:dyDescent="0.25">
      <c r="A185" s="123">
        <v>182</v>
      </c>
      <c r="H185" s="127">
        <v>182</v>
      </c>
      <c r="O185" s="121">
        <v>182</v>
      </c>
      <c r="V185" s="128">
        <v>182</v>
      </c>
    </row>
    <row r="186" spans="1:22" x14ac:dyDescent="0.25">
      <c r="A186" s="123">
        <v>183</v>
      </c>
      <c r="H186" s="127">
        <v>183</v>
      </c>
      <c r="O186" s="121">
        <v>183</v>
      </c>
      <c r="V186" s="128">
        <v>183</v>
      </c>
    </row>
    <row r="187" spans="1:22" x14ac:dyDescent="0.25">
      <c r="A187" s="123">
        <v>184</v>
      </c>
      <c r="H187" s="127">
        <v>184</v>
      </c>
      <c r="O187" s="121">
        <v>184</v>
      </c>
      <c r="V187" s="128">
        <v>184</v>
      </c>
    </row>
    <row r="188" spans="1:22" x14ac:dyDescent="0.25">
      <c r="A188" s="123">
        <v>185</v>
      </c>
      <c r="H188" s="127">
        <v>185</v>
      </c>
      <c r="O188" s="121">
        <v>185</v>
      </c>
      <c r="V188" s="128">
        <v>185</v>
      </c>
    </row>
    <row r="189" spans="1:22" x14ac:dyDescent="0.25">
      <c r="A189" s="123">
        <v>186</v>
      </c>
      <c r="H189" s="127">
        <v>186</v>
      </c>
      <c r="O189" s="121">
        <v>186</v>
      </c>
      <c r="V189" s="128">
        <v>186</v>
      </c>
    </row>
    <row r="190" spans="1:22" x14ac:dyDescent="0.25">
      <c r="A190" s="123">
        <v>187</v>
      </c>
      <c r="H190" s="127">
        <v>187</v>
      </c>
      <c r="O190" s="121">
        <v>187</v>
      </c>
      <c r="V190" s="128">
        <v>187</v>
      </c>
    </row>
    <row r="191" spans="1:22" x14ac:dyDescent="0.25">
      <c r="A191" s="123">
        <v>188</v>
      </c>
      <c r="H191" s="127">
        <v>188</v>
      </c>
      <c r="O191" s="121">
        <v>188</v>
      </c>
      <c r="V191" s="128">
        <v>188</v>
      </c>
    </row>
    <row r="192" spans="1:22" x14ac:dyDescent="0.25">
      <c r="A192" s="123">
        <v>189</v>
      </c>
      <c r="H192" s="127">
        <v>189</v>
      </c>
      <c r="O192" s="121">
        <v>189</v>
      </c>
      <c r="V192" s="128">
        <v>189</v>
      </c>
    </row>
    <row r="193" spans="1:22" x14ac:dyDescent="0.25">
      <c r="A193" s="123">
        <v>190</v>
      </c>
      <c r="H193" s="127">
        <v>190</v>
      </c>
      <c r="O193" s="121">
        <v>190</v>
      </c>
      <c r="V193" s="128">
        <v>190</v>
      </c>
    </row>
    <row r="194" spans="1:22" x14ac:dyDescent="0.25">
      <c r="A194" s="123">
        <v>191</v>
      </c>
      <c r="H194" s="127">
        <v>191</v>
      </c>
      <c r="O194" s="121">
        <v>191</v>
      </c>
      <c r="V194" s="128">
        <v>191</v>
      </c>
    </row>
    <row r="195" spans="1:22" x14ac:dyDescent="0.25">
      <c r="A195" s="123">
        <v>192</v>
      </c>
      <c r="H195" s="127">
        <v>192</v>
      </c>
      <c r="O195" s="121">
        <v>192</v>
      </c>
      <c r="V195" s="128">
        <v>192</v>
      </c>
    </row>
    <row r="196" spans="1:22" x14ac:dyDescent="0.25">
      <c r="A196" s="123">
        <v>193</v>
      </c>
      <c r="H196" s="127">
        <v>193</v>
      </c>
      <c r="O196" s="121">
        <v>193</v>
      </c>
      <c r="V196" s="128">
        <v>193</v>
      </c>
    </row>
    <row r="197" spans="1:22" x14ac:dyDescent="0.25">
      <c r="A197" s="123">
        <v>194</v>
      </c>
      <c r="H197" s="127">
        <v>194</v>
      </c>
      <c r="O197" s="121">
        <v>194</v>
      </c>
      <c r="V197" s="128">
        <v>194</v>
      </c>
    </row>
    <row r="198" spans="1:22" x14ac:dyDescent="0.25">
      <c r="A198" s="123">
        <v>195</v>
      </c>
      <c r="H198" s="127">
        <v>195</v>
      </c>
      <c r="O198" s="121">
        <v>195</v>
      </c>
      <c r="V198" s="128">
        <v>195</v>
      </c>
    </row>
    <row r="199" spans="1:22" x14ac:dyDescent="0.25">
      <c r="A199" s="123">
        <v>196</v>
      </c>
      <c r="H199" s="127">
        <v>196</v>
      </c>
      <c r="O199" s="121">
        <v>196</v>
      </c>
      <c r="V199" s="128">
        <v>196</v>
      </c>
    </row>
    <row r="200" spans="1:22" x14ac:dyDescent="0.25">
      <c r="A200" s="123">
        <v>197</v>
      </c>
      <c r="H200" s="127">
        <v>197</v>
      </c>
      <c r="O200" s="121">
        <v>197</v>
      </c>
      <c r="V200" s="128">
        <v>197</v>
      </c>
    </row>
    <row r="201" spans="1:22" x14ac:dyDescent="0.25">
      <c r="A201" s="123">
        <v>198</v>
      </c>
      <c r="H201" s="127">
        <v>198</v>
      </c>
      <c r="O201" s="121">
        <v>198</v>
      </c>
      <c r="V201" s="128">
        <v>198</v>
      </c>
    </row>
    <row r="202" spans="1:22" x14ac:dyDescent="0.25">
      <c r="A202" s="123">
        <v>199</v>
      </c>
      <c r="H202" s="127">
        <v>199</v>
      </c>
      <c r="O202" s="121">
        <v>199</v>
      </c>
      <c r="V202" s="128">
        <v>199</v>
      </c>
    </row>
    <row r="203" spans="1:22" x14ac:dyDescent="0.25">
      <c r="A203" s="123">
        <v>200</v>
      </c>
      <c r="H203" s="127">
        <v>200</v>
      </c>
      <c r="O203" s="121">
        <v>200</v>
      </c>
      <c r="V203" s="128">
        <v>200</v>
      </c>
    </row>
    <row r="204" spans="1:22" x14ac:dyDescent="0.25">
      <c r="A204" s="123">
        <v>201</v>
      </c>
      <c r="H204" s="127">
        <v>201</v>
      </c>
      <c r="O204" s="121">
        <v>201</v>
      </c>
      <c r="V204" s="128">
        <v>201</v>
      </c>
    </row>
    <row r="205" spans="1:22" x14ac:dyDescent="0.25">
      <c r="A205" s="123">
        <v>202</v>
      </c>
      <c r="H205" s="127">
        <v>202</v>
      </c>
      <c r="O205" s="121">
        <v>202</v>
      </c>
      <c r="V205" s="128">
        <v>202</v>
      </c>
    </row>
    <row r="206" spans="1:22" x14ac:dyDescent="0.25">
      <c r="A206" s="123">
        <v>203</v>
      </c>
      <c r="H206" s="127">
        <v>203</v>
      </c>
      <c r="O206" s="121">
        <v>203</v>
      </c>
      <c r="V206" s="128">
        <v>203</v>
      </c>
    </row>
    <row r="207" spans="1:22" x14ac:dyDescent="0.25">
      <c r="A207" s="123">
        <v>204</v>
      </c>
      <c r="H207" s="127">
        <v>204</v>
      </c>
      <c r="O207" s="121">
        <v>204</v>
      </c>
      <c r="V207" s="128">
        <v>204</v>
      </c>
    </row>
    <row r="208" spans="1:22" x14ac:dyDescent="0.25">
      <c r="A208" s="123">
        <v>205</v>
      </c>
      <c r="H208" s="127">
        <v>205</v>
      </c>
      <c r="O208" s="121">
        <v>205</v>
      </c>
      <c r="V208" s="128">
        <v>205</v>
      </c>
    </row>
    <row r="209" spans="1:22" x14ac:dyDescent="0.25">
      <c r="A209" s="123">
        <v>206</v>
      </c>
      <c r="H209" s="127">
        <v>206</v>
      </c>
      <c r="O209" s="121">
        <v>206</v>
      </c>
      <c r="V209" s="128">
        <v>206</v>
      </c>
    </row>
    <row r="210" spans="1:22" x14ac:dyDescent="0.25">
      <c r="A210" s="123">
        <v>207</v>
      </c>
      <c r="H210" s="127">
        <v>207</v>
      </c>
      <c r="O210" s="121">
        <v>207</v>
      </c>
      <c r="V210" s="128">
        <v>207</v>
      </c>
    </row>
    <row r="211" spans="1:22" x14ac:dyDescent="0.25">
      <c r="A211" s="123">
        <v>208</v>
      </c>
      <c r="H211" s="127">
        <v>208</v>
      </c>
      <c r="O211" s="121">
        <v>208</v>
      </c>
      <c r="V211" s="128">
        <v>208</v>
      </c>
    </row>
    <row r="212" spans="1:22" x14ac:dyDescent="0.25">
      <c r="A212" s="123">
        <v>209</v>
      </c>
      <c r="H212" s="127">
        <v>209</v>
      </c>
      <c r="O212" s="121">
        <v>209</v>
      </c>
      <c r="V212" s="128">
        <v>209</v>
      </c>
    </row>
    <row r="213" spans="1:22" x14ac:dyDescent="0.25">
      <c r="A213" s="123">
        <v>210</v>
      </c>
      <c r="H213" s="127">
        <v>210</v>
      </c>
      <c r="O213" s="121">
        <v>210</v>
      </c>
      <c r="V213" s="128">
        <v>210</v>
      </c>
    </row>
    <row r="214" spans="1:22" x14ac:dyDescent="0.25">
      <c r="A214" s="123">
        <v>211</v>
      </c>
      <c r="H214" s="127">
        <v>211</v>
      </c>
      <c r="O214" s="121">
        <v>211</v>
      </c>
      <c r="V214" s="128">
        <v>211</v>
      </c>
    </row>
    <row r="215" spans="1:22" x14ac:dyDescent="0.25">
      <c r="A215" s="123">
        <v>212</v>
      </c>
      <c r="H215" s="127">
        <v>212</v>
      </c>
      <c r="O215" s="121">
        <v>212</v>
      </c>
      <c r="V215" s="128">
        <v>212</v>
      </c>
    </row>
    <row r="216" spans="1:22" x14ac:dyDescent="0.25">
      <c r="A216" s="123">
        <v>213</v>
      </c>
      <c r="H216" s="127">
        <v>213</v>
      </c>
      <c r="O216" s="121">
        <v>213</v>
      </c>
      <c r="V216" s="128">
        <v>213</v>
      </c>
    </row>
    <row r="217" spans="1:22" x14ac:dyDescent="0.25">
      <c r="A217" s="123">
        <v>214</v>
      </c>
      <c r="H217" s="127">
        <v>214</v>
      </c>
      <c r="O217" s="121">
        <v>214</v>
      </c>
      <c r="V217" s="128">
        <v>214</v>
      </c>
    </row>
    <row r="218" spans="1:22" x14ac:dyDescent="0.25">
      <c r="A218" s="123">
        <v>215</v>
      </c>
      <c r="H218" s="127">
        <v>215</v>
      </c>
      <c r="O218" s="121">
        <v>215</v>
      </c>
      <c r="V218" s="128">
        <v>215</v>
      </c>
    </row>
    <row r="219" spans="1:22" x14ac:dyDescent="0.25">
      <c r="A219" s="123">
        <v>216</v>
      </c>
      <c r="H219" s="127">
        <v>216</v>
      </c>
      <c r="O219" s="121">
        <v>216</v>
      </c>
      <c r="V219" s="128">
        <v>216</v>
      </c>
    </row>
    <row r="220" spans="1:22" x14ac:dyDescent="0.25">
      <c r="A220" s="123">
        <v>217</v>
      </c>
      <c r="H220" s="127">
        <v>217</v>
      </c>
      <c r="O220" s="121">
        <v>217</v>
      </c>
      <c r="V220" s="128">
        <v>217</v>
      </c>
    </row>
    <row r="221" spans="1:22" x14ac:dyDescent="0.25">
      <c r="A221" s="123">
        <v>218</v>
      </c>
      <c r="H221" s="127">
        <v>218</v>
      </c>
      <c r="O221" s="121">
        <v>218</v>
      </c>
      <c r="V221" s="128">
        <v>218</v>
      </c>
    </row>
    <row r="222" spans="1:22" x14ac:dyDescent="0.25">
      <c r="A222" s="123">
        <v>219</v>
      </c>
      <c r="H222" s="127">
        <v>219</v>
      </c>
      <c r="O222" s="121">
        <v>219</v>
      </c>
      <c r="V222" s="128">
        <v>219</v>
      </c>
    </row>
    <row r="223" spans="1:22" x14ac:dyDescent="0.25">
      <c r="A223" s="123">
        <v>220</v>
      </c>
      <c r="H223" s="127">
        <v>220</v>
      </c>
      <c r="O223" s="121">
        <v>220</v>
      </c>
      <c r="V223" s="128">
        <v>220</v>
      </c>
    </row>
    <row r="224" spans="1:22" x14ac:dyDescent="0.25">
      <c r="A224" s="123">
        <v>221</v>
      </c>
      <c r="H224" s="127">
        <v>221</v>
      </c>
      <c r="O224" s="121">
        <v>221</v>
      </c>
      <c r="V224" s="128">
        <v>221</v>
      </c>
    </row>
    <row r="225" spans="1:22" x14ac:dyDescent="0.25">
      <c r="A225" s="123">
        <v>222</v>
      </c>
      <c r="H225" s="127">
        <v>222</v>
      </c>
      <c r="O225" s="121">
        <v>222</v>
      </c>
      <c r="V225" s="128">
        <v>222</v>
      </c>
    </row>
    <row r="226" spans="1:22" x14ac:dyDescent="0.25">
      <c r="A226" s="123">
        <v>223</v>
      </c>
      <c r="H226" s="127">
        <v>223</v>
      </c>
      <c r="O226" s="121">
        <v>223</v>
      </c>
      <c r="V226" s="128">
        <v>223</v>
      </c>
    </row>
    <row r="227" spans="1:22" x14ac:dyDescent="0.25">
      <c r="A227" s="123">
        <v>224</v>
      </c>
      <c r="H227" s="127">
        <v>224</v>
      </c>
      <c r="O227" s="121">
        <v>224</v>
      </c>
      <c r="V227" s="128">
        <v>224</v>
      </c>
    </row>
    <row r="228" spans="1:22" x14ac:dyDescent="0.25">
      <c r="A228" s="123">
        <v>225</v>
      </c>
      <c r="H228" s="127">
        <v>225</v>
      </c>
      <c r="O228" s="121">
        <v>225</v>
      </c>
      <c r="V228" s="128">
        <v>225</v>
      </c>
    </row>
    <row r="229" spans="1:22" x14ac:dyDescent="0.25">
      <c r="A229" s="123">
        <v>226</v>
      </c>
      <c r="H229" s="127">
        <v>226</v>
      </c>
      <c r="O229" s="121">
        <v>226</v>
      </c>
      <c r="V229" s="128">
        <v>226</v>
      </c>
    </row>
    <row r="230" spans="1:22" x14ac:dyDescent="0.25">
      <c r="A230" s="123">
        <v>227</v>
      </c>
      <c r="H230" s="127">
        <v>227</v>
      </c>
      <c r="O230" s="121">
        <v>227</v>
      </c>
      <c r="V230" s="128">
        <v>227</v>
      </c>
    </row>
    <row r="231" spans="1:22" x14ac:dyDescent="0.25">
      <c r="A231" s="123">
        <v>228</v>
      </c>
      <c r="H231" s="127">
        <v>228</v>
      </c>
      <c r="O231" s="121">
        <v>228</v>
      </c>
      <c r="V231" s="128">
        <v>228</v>
      </c>
    </row>
    <row r="232" spans="1:22" x14ac:dyDescent="0.25">
      <c r="A232" s="123">
        <v>229</v>
      </c>
      <c r="H232" s="127">
        <v>229</v>
      </c>
      <c r="O232" s="121">
        <v>229</v>
      </c>
      <c r="V232" s="128">
        <v>229</v>
      </c>
    </row>
    <row r="233" spans="1:22" x14ac:dyDescent="0.25">
      <c r="A233" s="123">
        <v>230</v>
      </c>
      <c r="H233" s="127">
        <v>230</v>
      </c>
      <c r="O233" s="121">
        <v>230</v>
      </c>
      <c r="V233" s="128">
        <v>230</v>
      </c>
    </row>
    <row r="234" spans="1:22" x14ac:dyDescent="0.25">
      <c r="A234" s="123">
        <v>231</v>
      </c>
      <c r="H234" s="127">
        <v>231</v>
      </c>
      <c r="O234" s="121">
        <v>231</v>
      </c>
      <c r="V234" s="128">
        <v>231</v>
      </c>
    </row>
    <row r="235" spans="1:22" x14ac:dyDescent="0.25">
      <c r="A235" s="123">
        <v>232</v>
      </c>
      <c r="H235" s="127">
        <v>232</v>
      </c>
      <c r="O235" s="121">
        <v>232</v>
      </c>
      <c r="V235" s="128">
        <v>232</v>
      </c>
    </row>
    <row r="236" spans="1:22" x14ac:dyDescent="0.25">
      <c r="A236" s="123">
        <v>233</v>
      </c>
      <c r="H236" s="127">
        <v>233</v>
      </c>
      <c r="O236" s="121">
        <v>233</v>
      </c>
      <c r="V236" s="128">
        <v>233</v>
      </c>
    </row>
    <row r="237" spans="1:22" x14ac:dyDescent="0.25">
      <c r="A237" s="123">
        <v>234</v>
      </c>
      <c r="H237" s="127">
        <v>234</v>
      </c>
      <c r="O237" s="121">
        <v>234</v>
      </c>
      <c r="V237" s="128">
        <v>234</v>
      </c>
    </row>
    <row r="238" spans="1:22" x14ac:dyDescent="0.25">
      <c r="A238" s="123">
        <v>235</v>
      </c>
      <c r="H238" s="127">
        <v>235</v>
      </c>
      <c r="O238" s="121">
        <v>235</v>
      </c>
      <c r="V238" s="128">
        <v>235</v>
      </c>
    </row>
    <row r="239" spans="1:22" x14ac:dyDescent="0.25">
      <c r="A239" s="123">
        <v>236</v>
      </c>
      <c r="H239" s="127">
        <v>236</v>
      </c>
      <c r="O239" s="121">
        <v>236</v>
      </c>
      <c r="V239" s="128">
        <v>236</v>
      </c>
    </row>
    <row r="240" spans="1:22" x14ac:dyDescent="0.25">
      <c r="A240" s="123">
        <v>237</v>
      </c>
      <c r="H240" s="127">
        <v>237</v>
      </c>
      <c r="O240" s="121">
        <v>237</v>
      </c>
      <c r="V240" s="128">
        <v>237</v>
      </c>
    </row>
    <row r="241" spans="1:22" x14ac:dyDescent="0.25">
      <c r="A241" s="123">
        <v>238</v>
      </c>
      <c r="H241" s="127">
        <v>238</v>
      </c>
      <c r="O241" s="121">
        <v>238</v>
      </c>
      <c r="V241" s="128">
        <v>238</v>
      </c>
    </row>
    <row r="242" spans="1:22" x14ac:dyDescent="0.25">
      <c r="A242" s="123">
        <v>239</v>
      </c>
      <c r="H242" s="127">
        <v>239</v>
      </c>
      <c r="O242" s="121">
        <v>239</v>
      </c>
      <c r="V242" s="128">
        <v>239</v>
      </c>
    </row>
    <row r="243" spans="1:22" x14ac:dyDescent="0.25">
      <c r="A243" s="123">
        <v>240</v>
      </c>
      <c r="H243" s="127">
        <v>240</v>
      </c>
      <c r="O243" s="121">
        <v>240</v>
      </c>
      <c r="V243" s="128">
        <v>240</v>
      </c>
    </row>
    <row r="244" spans="1:22" x14ac:dyDescent="0.25">
      <c r="A244" s="123">
        <v>241</v>
      </c>
      <c r="H244" s="127">
        <v>241</v>
      </c>
      <c r="O244" s="121">
        <v>241</v>
      </c>
      <c r="V244" s="128">
        <v>241</v>
      </c>
    </row>
    <row r="245" spans="1:22" x14ac:dyDescent="0.25">
      <c r="A245" s="123">
        <v>242</v>
      </c>
      <c r="H245" s="127">
        <v>242</v>
      </c>
      <c r="O245" s="121">
        <v>242</v>
      </c>
      <c r="V245" s="128">
        <v>242</v>
      </c>
    </row>
    <row r="246" spans="1:22" x14ac:dyDescent="0.25">
      <c r="A246" s="123">
        <v>243</v>
      </c>
      <c r="H246" s="127">
        <v>243</v>
      </c>
      <c r="O246" s="121">
        <v>243</v>
      </c>
      <c r="V246" s="128">
        <v>243</v>
      </c>
    </row>
    <row r="247" spans="1:22" x14ac:dyDescent="0.25">
      <c r="A247" s="123">
        <v>244</v>
      </c>
      <c r="H247" s="127">
        <v>244</v>
      </c>
      <c r="O247" s="121">
        <v>244</v>
      </c>
      <c r="V247" s="128">
        <v>244</v>
      </c>
    </row>
    <row r="248" spans="1:22" x14ac:dyDescent="0.25">
      <c r="A248" s="123">
        <v>245</v>
      </c>
      <c r="H248" s="127">
        <v>245</v>
      </c>
      <c r="O248" s="121">
        <v>245</v>
      </c>
      <c r="V248" s="128">
        <v>245</v>
      </c>
    </row>
    <row r="249" spans="1:22" x14ac:dyDescent="0.25">
      <c r="A249" s="123">
        <v>246</v>
      </c>
      <c r="H249" s="127">
        <v>246</v>
      </c>
      <c r="O249" s="121">
        <v>246</v>
      </c>
      <c r="V249" s="128">
        <v>246</v>
      </c>
    </row>
    <row r="250" spans="1:22" x14ac:dyDescent="0.25">
      <c r="A250" s="123">
        <v>247</v>
      </c>
      <c r="H250" s="127">
        <v>247</v>
      </c>
      <c r="O250" s="121">
        <v>247</v>
      </c>
      <c r="V250" s="128">
        <v>247</v>
      </c>
    </row>
    <row r="251" spans="1:22" x14ac:dyDescent="0.25">
      <c r="A251" s="123">
        <v>248</v>
      </c>
      <c r="H251" s="127">
        <v>248</v>
      </c>
      <c r="O251" s="121">
        <v>248</v>
      </c>
      <c r="V251" s="128">
        <v>248</v>
      </c>
    </row>
    <row r="252" spans="1:22" x14ac:dyDescent="0.25">
      <c r="A252" s="123">
        <v>249</v>
      </c>
      <c r="H252" s="127">
        <v>249</v>
      </c>
      <c r="O252" s="121">
        <v>249</v>
      </c>
      <c r="V252" s="128">
        <v>249</v>
      </c>
    </row>
    <row r="253" spans="1:22" x14ac:dyDescent="0.25">
      <c r="A253" s="123">
        <v>250</v>
      </c>
      <c r="H253" s="127">
        <v>250</v>
      </c>
      <c r="O253" s="121">
        <v>250</v>
      </c>
      <c r="V253" s="128">
        <v>250</v>
      </c>
    </row>
    <row r="254" spans="1:22" x14ac:dyDescent="0.25">
      <c r="A254" s="123">
        <v>251</v>
      </c>
      <c r="H254" s="127">
        <v>251</v>
      </c>
      <c r="O254" s="121">
        <v>251</v>
      </c>
      <c r="V254" s="128">
        <v>251</v>
      </c>
    </row>
    <row r="255" spans="1:22" x14ac:dyDescent="0.25">
      <c r="A255" s="123">
        <v>252</v>
      </c>
      <c r="H255" s="127">
        <v>252</v>
      </c>
      <c r="O255" s="121">
        <v>252</v>
      </c>
      <c r="V255" s="128">
        <v>252</v>
      </c>
    </row>
    <row r="256" spans="1:22" x14ac:dyDescent="0.25">
      <c r="A256" s="123">
        <v>253</v>
      </c>
      <c r="H256" s="127">
        <v>253</v>
      </c>
      <c r="O256" s="121">
        <v>253</v>
      </c>
      <c r="V256" s="128">
        <v>253</v>
      </c>
    </row>
    <row r="257" spans="1:22" x14ac:dyDescent="0.25">
      <c r="A257" s="123">
        <v>254</v>
      </c>
      <c r="H257" s="127">
        <v>254</v>
      </c>
      <c r="O257" s="121">
        <v>254</v>
      </c>
      <c r="V257" s="128">
        <v>254</v>
      </c>
    </row>
    <row r="258" spans="1:22" x14ac:dyDescent="0.25">
      <c r="A258" s="123">
        <v>255</v>
      </c>
      <c r="H258" s="127">
        <v>255</v>
      </c>
      <c r="O258" s="121">
        <v>255</v>
      </c>
      <c r="V258" s="128">
        <v>255</v>
      </c>
    </row>
    <row r="259" spans="1:22" x14ac:dyDescent="0.25">
      <c r="A259" s="123">
        <v>256</v>
      </c>
      <c r="H259" s="127">
        <v>256</v>
      </c>
      <c r="O259" s="121">
        <v>256</v>
      </c>
      <c r="V259" s="128">
        <v>256</v>
      </c>
    </row>
    <row r="260" spans="1:22" x14ac:dyDescent="0.25">
      <c r="A260" s="123">
        <v>257</v>
      </c>
      <c r="H260" s="127">
        <v>257</v>
      </c>
      <c r="O260" s="121">
        <v>257</v>
      </c>
      <c r="V260" s="128">
        <v>257</v>
      </c>
    </row>
    <row r="261" spans="1:22" x14ac:dyDescent="0.25">
      <c r="A261" s="123">
        <v>258</v>
      </c>
      <c r="H261" s="127">
        <v>258</v>
      </c>
      <c r="O261" s="121">
        <v>258</v>
      </c>
      <c r="V261" s="128">
        <v>258</v>
      </c>
    </row>
    <row r="262" spans="1:22" x14ac:dyDescent="0.25">
      <c r="A262" s="123">
        <v>259</v>
      </c>
      <c r="H262" s="127">
        <v>259</v>
      </c>
      <c r="O262" s="121">
        <v>259</v>
      </c>
      <c r="V262" s="128">
        <v>259</v>
      </c>
    </row>
    <row r="263" spans="1:22" x14ac:dyDescent="0.25">
      <c r="A263" s="123">
        <v>260</v>
      </c>
      <c r="H263" s="127">
        <v>260</v>
      </c>
      <c r="O263" s="121">
        <v>260</v>
      </c>
      <c r="V263" s="128">
        <v>260</v>
      </c>
    </row>
    <row r="264" spans="1:22" x14ac:dyDescent="0.25">
      <c r="A264" s="123">
        <v>261</v>
      </c>
      <c r="H264" s="127">
        <v>261</v>
      </c>
      <c r="O264" s="121">
        <v>261</v>
      </c>
      <c r="V264" s="128">
        <v>261</v>
      </c>
    </row>
    <row r="265" spans="1:22" x14ac:dyDescent="0.25">
      <c r="A265" s="123">
        <v>262</v>
      </c>
      <c r="H265" s="127">
        <v>262</v>
      </c>
      <c r="O265" s="121">
        <v>262</v>
      </c>
      <c r="V265" s="128">
        <v>262</v>
      </c>
    </row>
    <row r="266" spans="1:22" x14ac:dyDescent="0.25">
      <c r="A266" s="123">
        <v>263</v>
      </c>
      <c r="H266" s="127">
        <v>263</v>
      </c>
      <c r="O266" s="121">
        <v>263</v>
      </c>
      <c r="V266" s="128">
        <v>263</v>
      </c>
    </row>
    <row r="267" spans="1:22" x14ac:dyDescent="0.25">
      <c r="A267" s="123">
        <v>264</v>
      </c>
      <c r="H267" s="127">
        <v>264</v>
      </c>
      <c r="O267" s="121">
        <v>264</v>
      </c>
      <c r="V267" s="128">
        <v>264</v>
      </c>
    </row>
    <row r="268" spans="1:22" x14ac:dyDescent="0.25">
      <c r="A268" s="123">
        <v>265</v>
      </c>
      <c r="H268" s="127">
        <v>265</v>
      </c>
      <c r="O268" s="121">
        <v>265</v>
      </c>
      <c r="V268" s="128">
        <v>265</v>
      </c>
    </row>
    <row r="269" spans="1:22" x14ac:dyDescent="0.25">
      <c r="A269" s="123">
        <v>266</v>
      </c>
      <c r="H269" s="127">
        <v>266</v>
      </c>
      <c r="O269" s="121">
        <v>266</v>
      </c>
      <c r="V269" s="128">
        <v>266</v>
      </c>
    </row>
    <row r="270" spans="1:22" x14ac:dyDescent="0.25">
      <c r="A270" s="123">
        <v>267</v>
      </c>
      <c r="H270" s="127">
        <v>267</v>
      </c>
      <c r="O270" s="121">
        <v>267</v>
      </c>
      <c r="V270" s="128">
        <v>267</v>
      </c>
    </row>
    <row r="271" spans="1:22" x14ac:dyDescent="0.25">
      <c r="A271" s="123">
        <v>268</v>
      </c>
      <c r="H271" s="127">
        <v>268</v>
      </c>
      <c r="O271" s="121">
        <v>268</v>
      </c>
      <c r="V271" s="128">
        <v>268</v>
      </c>
    </row>
    <row r="272" spans="1:22" x14ac:dyDescent="0.25">
      <c r="A272" s="123">
        <v>269</v>
      </c>
      <c r="H272" s="127">
        <v>269</v>
      </c>
      <c r="O272" s="121">
        <v>269</v>
      </c>
      <c r="V272" s="128">
        <v>269</v>
      </c>
    </row>
    <row r="273" spans="1:23" x14ac:dyDescent="0.25">
      <c r="A273" s="123">
        <v>270</v>
      </c>
      <c r="H273" s="127">
        <v>270</v>
      </c>
      <c r="O273" s="121">
        <v>270</v>
      </c>
      <c r="V273" s="128">
        <v>270</v>
      </c>
    </row>
    <row r="274" spans="1:23" x14ac:dyDescent="0.25">
      <c r="A274" s="123">
        <v>271</v>
      </c>
      <c r="H274" s="127">
        <v>271</v>
      </c>
      <c r="O274" s="121">
        <v>271</v>
      </c>
      <c r="V274" s="128">
        <v>271</v>
      </c>
    </row>
    <row r="275" spans="1:23" x14ac:dyDescent="0.25">
      <c r="A275" s="123">
        <v>272</v>
      </c>
      <c r="H275" s="127">
        <v>272</v>
      </c>
      <c r="O275" s="121">
        <v>272</v>
      </c>
      <c r="V275" s="128">
        <v>272</v>
      </c>
    </row>
    <row r="276" spans="1:23" x14ac:dyDescent="0.25">
      <c r="A276" s="123">
        <v>273</v>
      </c>
      <c r="H276" s="127">
        <v>273</v>
      </c>
      <c r="O276" s="121">
        <v>273</v>
      </c>
      <c r="V276" s="128">
        <v>273</v>
      </c>
    </row>
    <row r="277" spans="1:23" x14ac:dyDescent="0.25">
      <c r="A277" s="123">
        <v>274</v>
      </c>
      <c r="H277" s="127">
        <v>274</v>
      </c>
      <c r="O277" s="121">
        <v>274</v>
      </c>
      <c r="V277" s="128">
        <v>274</v>
      </c>
    </row>
    <row r="278" spans="1:23" x14ac:dyDescent="0.25">
      <c r="A278" s="123">
        <v>275</v>
      </c>
      <c r="H278" s="127">
        <v>275</v>
      </c>
      <c r="O278" s="121">
        <v>275</v>
      </c>
      <c r="V278" s="128">
        <v>275</v>
      </c>
    </row>
    <row r="279" spans="1:23" s="45" customFormat="1" ht="14.4" x14ac:dyDescent="0.3">
      <c r="A279" s="124"/>
      <c r="B279" s="201"/>
      <c r="H279" s="124"/>
      <c r="I279" s="201"/>
      <c r="O279" s="124"/>
      <c r="P279" s="200"/>
      <c r="V279" s="124"/>
      <c r="W279" s="201"/>
    </row>
    <row r="289" spans="16:16" x14ac:dyDescent="0.25">
      <c r="P289" s="201"/>
    </row>
  </sheetData>
  <mergeCells count="8">
    <mergeCell ref="A1:F1"/>
    <mergeCell ref="H1:M1"/>
    <mergeCell ref="O1:T1"/>
    <mergeCell ref="V1:AA1"/>
    <mergeCell ref="A2:F2"/>
    <mergeCell ref="H2:M2"/>
    <mergeCell ref="O2:T2"/>
    <mergeCell ref="V2:AA2"/>
  </mergeCells>
  <phoneticPr fontId="24" type="noConversion"/>
  <pageMargins left="0.7" right="0.7" top="0.75" bottom="0.75" header="0.3" footer="0.3"/>
  <pageSetup orientation="portrait" r:id="rId1"/>
  <headerFooter>
    <oddFooter>&amp;C&amp;1#&amp;"Calibri"&amp;7&amp;K000000- Classified as Confidential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9BEA2-CC95-4EA2-966B-4424FCC92755}">
  <dimension ref="A2:A41"/>
  <sheetViews>
    <sheetView zoomScale="130" zoomScaleNormal="130" workbookViewId="0">
      <selection activeCell="B45" sqref="B45"/>
    </sheetView>
  </sheetViews>
  <sheetFormatPr defaultColWidth="94.5546875" defaultRowHeight="17.399999999999999" x14ac:dyDescent="0.3"/>
  <cols>
    <col min="1" max="1" width="103.44140625" style="136" customWidth="1"/>
    <col min="2" max="16384" width="94.5546875" style="6"/>
  </cols>
  <sheetData>
    <row r="2" spans="1:1" x14ac:dyDescent="0.3">
      <c r="A2" s="135" t="s">
        <v>88</v>
      </c>
    </row>
    <row r="3" spans="1:1" x14ac:dyDescent="0.3">
      <c r="A3" s="137" t="s">
        <v>80</v>
      </c>
    </row>
    <row r="4" spans="1:1" x14ac:dyDescent="0.3">
      <c r="A4" s="11" t="s">
        <v>91</v>
      </c>
    </row>
    <row r="5" spans="1:1" ht="27" customHeight="1" x14ac:dyDescent="0.3">
      <c r="A5" s="11" t="s">
        <v>92</v>
      </c>
    </row>
    <row r="6" spans="1:1" ht="27" x14ac:dyDescent="0.3">
      <c r="A6" s="11" t="s">
        <v>94</v>
      </c>
    </row>
    <row r="7" spans="1:1" ht="27" x14ac:dyDescent="0.3">
      <c r="A7" s="11" t="s">
        <v>93</v>
      </c>
    </row>
    <row r="8" spans="1:1" ht="27" x14ac:dyDescent="0.3">
      <c r="A8" s="11" t="s">
        <v>223</v>
      </c>
    </row>
    <row r="9" spans="1:1" x14ac:dyDescent="0.3">
      <c r="A9" s="11" t="s">
        <v>95</v>
      </c>
    </row>
    <row r="10" spans="1:1" x14ac:dyDescent="0.3">
      <c r="A10" s="11" t="s">
        <v>97</v>
      </c>
    </row>
    <row r="12" spans="1:1" ht="27" x14ac:dyDescent="0.3">
      <c r="A12" s="11" t="s">
        <v>238</v>
      </c>
    </row>
    <row r="13" spans="1:1" x14ac:dyDescent="0.3">
      <c r="A13" s="11"/>
    </row>
    <row r="14" spans="1:1" x14ac:dyDescent="0.3">
      <c r="A14" s="11" t="s">
        <v>84</v>
      </c>
    </row>
    <row r="15" spans="1:1" x14ac:dyDescent="0.3">
      <c r="A15" s="11" t="s">
        <v>89</v>
      </c>
    </row>
    <row r="16" spans="1:1" x14ac:dyDescent="0.3">
      <c r="A16" s="11" t="s">
        <v>90</v>
      </c>
    </row>
    <row r="17" spans="1:1" x14ac:dyDescent="0.3">
      <c r="A17" s="11"/>
    </row>
    <row r="18" spans="1:1" ht="27" x14ac:dyDescent="0.3">
      <c r="A18" s="11" t="s">
        <v>224</v>
      </c>
    </row>
    <row r="20" spans="1:1" x14ac:dyDescent="0.3">
      <c r="A20" s="139"/>
    </row>
    <row r="22" spans="1:1" x14ac:dyDescent="0.3">
      <c r="A22" s="11" t="s">
        <v>200</v>
      </c>
    </row>
    <row r="23" spans="1:1" ht="17.25" customHeight="1" x14ac:dyDescent="0.3">
      <c r="A23" s="11" t="s">
        <v>201</v>
      </c>
    </row>
    <row r="24" spans="1:1" x14ac:dyDescent="0.3">
      <c r="A24" s="11" t="s">
        <v>202</v>
      </c>
    </row>
    <row r="25" spans="1:1" x14ac:dyDescent="0.3">
      <c r="A25" s="11" t="s">
        <v>87</v>
      </c>
    </row>
    <row r="26" spans="1:1" x14ac:dyDescent="0.3">
      <c r="A26" s="11" t="s">
        <v>203</v>
      </c>
    </row>
    <row r="27" spans="1:1" x14ac:dyDescent="0.3">
      <c r="A27" s="11"/>
    </row>
    <row r="28" spans="1:1" x14ac:dyDescent="0.3">
      <c r="A28" s="138" t="s">
        <v>85</v>
      </c>
    </row>
    <row r="29" spans="1:1" x14ac:dyDescent="0.3">
      <c r="A29" s="11" t="s">
        <v>231</v>
      </c>
    </row>
    <row r="30" spans="1:1" x14ac:dyDescent="0.3">
      <c r="A30" s="11" t="s">
        <v>86</v>
      </c>
    </row>
    <row r="31" spans="1:1" x14ac:dyDescent="0.3">
      <c r="A31" s="11" t="s">
        <v>233</v>
      </c>
    </row>
    <row r="32" spans="1:1" x14ac:dyDescent="0.3">
      <c r="A32" s="11" t="s">
        <v>232</v>
      </c>
    </row>
    <row r="33" spans="1:1" x14ac:dyDescent="0.3">
      <c r="A33" s="11" t="s">
        <v>234</v>
      </c>
    </row>
    <row r="35" spans="1:1" x14ac:dyDescent="0.3">
      <c r="A35" s="11"/>
    </row>
    <row r="36" spans="1:1" x14ac:dyDescent="0.3">
      <c r="A36" s="11"/>
    </row>
    <row r="38" spans="1:1" x14ac:dyDescent="0.3">
      <c r="A38" s="11"/>
    </row>
    <row r="39" spans="1:1" x14ac:dyDescent="0.3">
      <c r="A39" s="11" t="s">
        <v>237</v>
      </c>
    </row>
    <row r="40" spans="1:1" x14ac:dyDescent="0.3">
      <c r="A40" s="11" t="s">
        <v>235</v>
      </c>
    </row>
    <row r="41" spans="1:1" ht="27" x14ac:dyDescent="0.3">
      <c r="A41" s="11" t="s">
        <v>236</v>
      </c>
    </row>
  </sheetData>
  <phoneticPr fontId="24" type="noConversion"/>
  <pageMargins left="0.7" right="0.7" top="0.75" bottom="0.75" header="0.3" footer="0.3"/>
  <pageSetup orientation="portrait" r:id="rId1"/>
  <headerFooter>
    <oddFooter>&amp;C&amp;1#&amp;"Calibri"&amp;7&amp;K000000- Classified as Confidential -</oddFooter>
  </headerFooter>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INPUT</vt:lpstr>
      <vt:lpstr>brackets_small</vt:lpstr>
      <vt:lpstr>brackets_big</vt:lpstr>
      <vt:lpstr>QualResult</vt:lpstr>
      <vt:lpstr>How_to_use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Jürg Capol</dc:creator>
  <cp:lastModifiedBy>Alexandr Velechshuk</cp:lastModifiedBy>
  <cp:revision>2</cp:revision>
  <cp:lastPrinted>2022-10-04T08:51:26Z</cp:lastPrinted>
  <dcterms:created xsi:type="dcterms:W3CDTF">2003-10-28T08:30:34Z</dcterms:created>
  <dcterms:modified xsi:type="dcterms:W3CDTF">2022-10-04T14:31:13Z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c7c648-ca27-487a-a006-4512b5505f4a_Enabled">
    <vt:lpwstr>true</vt:lpwstr>
  </property>
  <property fmtid="{D5CDD505-2E9C-101B-9397-08002B2CF9AE}" pid="3" name="MSIP_Label_c9c7c648-ca27-487a-a006-4512b5505f4a_SetDate">
    <vt:lpwstr>2022-10-04T14:31:13Z</vt:lpwstr>
  </property>
  <property fmtid="{D5CDD505-2E9C-101B-9397-08002B2CF9AE}" pid="4" name="MSIP_Label_c9c7c648-ca27-487a-a006-4512b5505f4a_Method">
    <vt:lpwstr>Standard</vt:lpwstr>
  </property>
  <property fmtid="{D5CDD505-2E9C-101B-9397-08002B2CF9AE}" pid="5" name="MSIP_Label_c9c7c648-ca27-487a-a006-4512b5505f4a_Name">
    <vt:lpwstr>ADVA-Internal_recipients_only</vt:lpwstr>
  </property>
  <property fmtid="{D5CDD505-2E9C-101B-9397-08002B2CF9AE}" pid="6" name="MSIP_Label_c9c7c648-ca27-487a-a006-4512b5505f4a_SiteId">
    <vt:lpwstr>522fc9ff-aca0-4d49-8e36-d13332e34662</vt:lpwstr>
  </property>
  <property fmtid="{D5CDD505-2E9C-101B-9397-08002B2CF9AE}" pid="7" name="MSIP_Label_c9c7c648-ca27-487a-a006-4512b5505f4a_ActionId">
    <vt:lpwstr>4f67204d-6def-4829-9c31-70f135d0da69</vt:lpwstr>
  </property>
  <property fmtid="{D5CDD505-2E9C-101B-9397-08002B2CF9AE}" pid="8" name="MSIP_Label_c9c7c648-ca27-487a-a006-4512b5505f4a_ContentBits">
    <vt:lpwstr>2</vt:lpwstr>
  </property>
</Properties>
</file>